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  <sheet name="zał_1_WPF (autopoprawki)" sheetId="2" r:id="rId2"/>
  </sheets>
  <externalReferences>
    <externalReference r:id="rId5"/>
  </externalReferences>
  <definedNames>
    <definedName name="_xlnm.Print_Area" localSheetId="1">'zał_1_WPF (autopoprawki)'!$A$1:$O$91</definedName>
  </definedNames>
  <calcPr fullCalcOnLoad="1"/>
</workbook>
</file>

<file path=xl/sharedStrings.xml><?xml version="1.0" encoding="utf-8"?>
<sst xmlns="http://schemas.openxmlformats.org/spreadsheetml/2006/main" count="365" uniqueCount="170">
  <si>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</si>
  <si>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</si>
  <si>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</si>
  <si>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</si>
  <si>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</si>
  <si>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</si>
  <si>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</si>
  <si>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</si>
  <si>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</si>
  <si>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</si>
  <si>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</si>
  <si>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</si>
  <si>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</si>
  <si>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</si>
  <si>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</si>
  <si>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</si>
  <si>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</si>
  <si>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</si>
  <si>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</si>
  <si>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</si>
  <si>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</si>
  <si>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</si>
  <si>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</si>
  <si>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</si>
  <si>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</si>
  <si>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</si>
  <si>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</si>
  <si>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</si>
  <si>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</si>
  <si>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</si>
  <si>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</si>
  <si>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</si>
  <si>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</si>
  <si>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</si>
  <si>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</si>
  <si>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</si>
  <si>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</si>
  <si>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</si>
  <si>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</si>
  <si>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</si>
  <si>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</si>
  <si>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</si>
  <si>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</si>
  <si>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</si>
  <si>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</si>
  <si>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</si>
  <si>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</si>
  <si>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</si>
  <si>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</si>
  <si>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</si>
  <si>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</si>
  <si>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</si>
  <si>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</si>
  <si>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</si>
  <si>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</si>
  <si>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</si>
  <si>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</si>
  <si>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</si>
  <si>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</si>
  <si>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</si>
  <si>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</si>
  <si>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</si>
  <si>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</si>
  <si>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</si>
  <si>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</si>
  <si>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</si>
  <si>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</si>
  <si>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</si>
  <si>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</si>
  <si>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</si>
  <si>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</si>
  <si>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</si>
  <si>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</si>
  <si>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</si>
  <si>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</si>
  <si>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</si>
  <si>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</si>
  <si>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</si>
  <si>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</si>
  <si>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</si>
  <si>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</si>
  <si>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</si>
  <si>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</si>
  <si>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</si>
  <si>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</si>
  <si>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</si>
  <si>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</si>
  <si>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</si>
  <si>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</si>
  <si>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</si>
  <si>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</si>
  <si>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</si>
  <si>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</si>
  <si>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</si>
  <si>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</si>
  <si>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</si>
  <si>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</si>
  <si>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</si>
  <si>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</si>
  <si>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</si>
  <si>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</si>
  <si>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</si>
  <si>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</si>
  <si>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</si>
  <si>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</si>
  <si>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</si>
  <si>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</si>
  <si>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</si>
  <si>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</si>
  <si>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</si>
  <si>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</si>
  <si>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</si>
  <si>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</si>
  <si>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</si>
  <si>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</si>
  <si>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</si>
  <si>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</si>
  <si>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</si>
  <si>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</si>
  <si>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</si>
  <si>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</si>
  <si>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</si>
  <si>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</si>
  <si>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</si>
  <si>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</si>
  <si>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</si>
  <si>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</si>
  <si>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</si>
  <si>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</si>
  <si>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</si>
  <si>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</si>
  <si>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</si>
  <si>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</si>
  <si>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</si>
  <si>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</si>
  <si>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</si>
  <si>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</si>
  <si>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</si>
  <si>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</si>
  <si>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</si>
  <si>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2.2.1.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</si>
  <si>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</si>
  <si>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</si>
  <si>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</si>
  <si>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</si>
  <si>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</si>
  <si>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</si>
  <si>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</si>
  <si>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</si>
  <si>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</si>
  <si>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</si>
  <si>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</si>
  <si>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</si>
  <si>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</si>
  <si>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</si>
  <si>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</si>
  <si>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</si>
  <si>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</si>
  <si>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</si>
  <si>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</si>
  <si>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</si>
  <si>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</si>
  <si>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</si>
  <si>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</si>
  <si>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</si>
  <si>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w tym: - wynagrodzenia i składki od nich naliczane</t>
  </si>
  <si>
    <t>Wynagrodzenia i składki od nich naliczane (bez wymienionych w poz.2.2.1 )</t>
  </si>
  <si>
    <t>Wydatki związane z funkcjonowaniem organów j.s.t. (rozdziały 75019 i 75020)</t>
  </si>
  <si>
    <t>Załącznik nr 2 do uchwały nr IV/24/11 Rady Powiatu Jeleniogórskiego z dnia 31 stycznia 2011 roku w sprawie wieloletniej prognozy finansowej Powiatu Jeleniogórskiego na lata 2011 - 2020</t>
  </si>
  <si>
    <t>Załącznik nr 1 do uchwały nr IV/24/11 Rady Powiatu Jeleniogórskiego z dnia 31 stycznia 2011 roku w sprawie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</si>
</sst>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1"/>
      <color indexed="56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i/>
      <sz val="12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/>
    </xf>
    <xf numFmtId="0" fontId="2" fillId="18" borderId="10" xfId="0" applyFont="1" applyFill="1" applyBorder="1" applyAlignment="1" applyProtection="1">
      <alignment horizontal="center" vertical="center" textRotation="90" wrapText="1"/>
      <protection/>
    </xf>
    <xf numFmtId="3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3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 quotePrefix="1">
      <alignment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18" borderId="10" xfId="0" applyFont="1" applyFill="1" applyBorder="1" applyAlignment="1" applyProtection="1">
      <alignment horizontal="center" vertical="center" textRotation="90" wrapText="1"/>
      <protection/>
    </xf>
    <xf numFmtId="3" fontId="6" fillId="18" borderId="10" xfId="0" applyNumberFormat="1" applyFont="1" applyFill="1" applyBorder="1" applyAlignment="1" applyProtection="1">
      <alignment horizontal="center" vertical="center" wrapText="1"/>
      <protection/>
    </xf>
    <xf numFmtId="3" fontId="2" fillId="18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10" fontId="1" fillId="0" borderId="10" xfId="0" applyNumberFormat="1" applyFont="1" applyBorder="1" applyAlignment="1" applyProtection="1">
      <alignment horizontal="center" vertical="center" wrapText="1"/>
      <protection/>
    </xf>
    <xf numFmtId="10" fontId="5" fillId="0" borderId="10" xfId="0" applyNumberFormat="1" applyFont="1" applyBorder="1" applyAlignment="1" applyProtection="1">
      <alignment horizontal="center" vertical="center" wrapText="1"/>
      <protection/>
    </xf>
    <xf numFmtId="10" fontId="1" fillId="0" borderId="13" xfId="0" applyNumberFormat="1" applyFont="1" applyBorder="1" applyAlignment="1" applyProtection="1">
      <alignment horizontal="center" vertical="center" wrapText="1"/>
      <protection/>
    </xf>
    <xf numFmtId="1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10" fontId="1" fillId="0" borderId="0" xfId="0" applyNumberFormat="1" applyFont="1" applyBorder="1" applyAlignment="1" applyProtection="1">
      <alignment horizontal="center" vertical="center" wrapText="1"/>
      <protection/>
    </xf>
    <xf numFmtId="10" fontId="5" fillId="0" borderId="0" xfId="0" applyNumberFormat="1" applyFont="1" applyBorder="1" applyAlignment="1" applyProtection="1">
      <alignment horizontal="center" vertical="center" wrapText="1"/>
      <protection/>
    </xf>
    <xf numFmtId="3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18" borderId="10" xfId="0" applyFont="1" applyFill="1" applyBorder="1" applyAlignment="1" applyProtection="1">
      <alignment horizontal="left" vertical="center" wrapText="1"/>
      <protection/>
    </xf>
    <xf numFmtId="0" fontId="11" fillId="18" borderId="13" xfId="0" applyFont="1" applyFill="1" applyBorder="1" applyAlignment="1" applyProtection="1">
      <alignment horizontal="left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vertical="center" wrapText="1"/>
      <protection/>
    </xf>
    <xf numFmtId="3" fontId="6" fillId="32" borderId="15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 quotePrefix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18" borderId="16" xfId="0" applyFont="1" applyFill="1" applyBorder="1" applyAlignment="1" applyProtection="1">
      <alignment horizontal="center" vertical="center" textRotation="90" wrapText="1"/>
      <protection/>
    </xf>
    <xf numFmtId="0" fontId="6" fillId="18" borderId="19" xfId="0" applyFont="1" applyFill="1" applyBorder="1" applyAlignment="1" applyProtection="1">
      <alignment horizontal="center" vertical="center" textRotation="90" wrapText="1"/>
      <protection/>
    </xf>
    <xf numFmtId="0" fontId="6" fillId="32" borderId="13" xfId="0" applyFont="1" applyFill="1" applyBorder="1" applyAlignment="1" applyProtection="1">
      <alignment vertical="center" wrapText="1"/>
      <protection/>
    </xf>
    <xf numFmtId="0" fontId="6" fillId="32" borderId="18" xfId="0" applyFont="1" applyFill="1" applyBorder="1" applyAlignment="1" applyProtection="1">
      <alignment vertical="center" wrapText="1"/>
      <protection/>
    </xf>
    <xf numFmtId="0" fontId="6" fillId="32" borderId="14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5KFGY8O3\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L35">
            <v>7330167</v>
          </cell>
          <cell r="N35">
            <v>7403468.67</v>
          </cell>
          <cell r="P35">
            <v>7588555.38675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L36">
            <v>5233710</v>
          </cell>
          <cell r="N36">
            <v>5286047.1</v>
          </cell>
          <cell r="P36">
            <v>5418198.2775</v>
          </cell>
          <cell r="R36">
            <v>5553653.2344375</v>
          </cell>
          <cell r="T36">
            <v>5692494.565298438</v>
          </cell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I38">
            <v>23939905</v>
          </cell>
          <cell r="L38">
            <v>24538402.625</v>
          </cell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I1">
      <selection activeCell="W33" sqref="W33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5">
      <c r="A1" s="107" t="s">
        <v>168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38.25" customHeight="1">
      <c r="A2" s="106" t="s">
        <v>152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ht="15" customHeight="1"/>
    <row r="4" spans="1:19" s="2" customFormat="1" ht="36.75" customHeight="1">
      <c r="A4" s="96" t="s">
        <v>0</v>
      </c>
      <c r="B4" s="98" t="s">
        <v>1</v>
      </c>
      <c r="C4" s="99"/>
      <c r="D4" s="100"/>
      <c r="E4" s="108" t="s">
        <v>118</v>
      </c>
      <c r="F4" s="110" t="s">
        <v>119</v>
      </c>
      <c r="G4" s="111"/>
      <c r="H4" s="112" t="s">
        <v>121</v>
      </c>
      <c r="I4" s="98" t="s">
        <v>120</v>
      </c>
      <c r="J4" s="99"/>
      <c r="K4" s="99"/>
      <c r="L4" s="99"/>
      <c r="M4" s="99"/>
      <c r="N4" s="99"/>
      <c r="O4" s="99"/>
      <c r="P4" s="99"/>
      <c r="Q4" s="99"/>
      <c r="R4" s="100"/>
      <c r="S4" s="96" t="s">
        <v>124</v>
      </c>
    </row>
    <row r="5" spans="1:19" s="2" customFormat="1" ht="30" customHeight="1">
      <c r="A5" s="97"/>
      <c r="B5" s="101"/>
      <c r="C5" s="102"/>
      <c r="D5" s="103"/>
      <c r="E5" s="109"/>
      <c r="F5" s="13" t="s">
        <v>122</v>
      </c>
      <c r="G5" s="13" t="s">
        <v>123</v>
      </c>
      <c r="H5" s="113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143</v>
      </c>
      <c r="O5" s="13" t="s">
        <v>144</v>
      </c>
      <c r="P5" s="13" t="s">
        <v>145</v>
      </c>
      <c r="Q5" s="13" t="s">
        <v>146</v>
      </c>
      <c r="R5" s="13" t="s">
        <v>147</v>
      </c>
      <c r="S5" s="97"/>
    </row>
    <row r="6" spans="1:19" s="12" customFormat="1" ht="12">
      <c r="A6" s="14">
        <v>1</v>
      </c>
      <c r="B6" s="104">
        <v>2</v>
      </c>
      <c r="C6" s="104"/>
      <c r="D6" s="104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105" t="s">
        <v>125</v>
      </c>
      <c r="C7" s="105"/>
      <c r="D7" s="105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187621</v>
      </c>
      <c r="J7" s="17">
        <f t="shared" si="0"/>
        <v>178101</v>
      </c>
      <c r="K7" s="17">
        <f t="shared" si="0"/>
        <v>170990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933084</v>
      </c>
    </row>
    <row r="8" spans="1:19" s="5" customFormat="1" ht="21" customHeight="1">
      <c r="A8" s="15" t="s">
        <v>35</v>
      </c>
      <c r="B8" s="87" t="s">
        <v>79</v>
      </c>
      <c r="C8" s="87"/>
      <c r="D8" s="87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187621</v>
      </c>
      <c r="J8" s="17">
        <f t="shared" si="1"/>
        <v>178101</v>
      </c>
      <c r="K8" s="17">
        <f t="shared" si="1"/>
        <v>170990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933084</v>
      </c>
    </row>
    <row r="9" spans="1:19" s="5" customFormat="1" ht="21" customHeight="1">
      <c r="A9" s="15" t="s">
        <v>36</v>
      </c>
      <c r="B9" s="87" t="s">
        <v>80</v>
      </c>
      <c r="C9" s="87"/>
      <c r="D9" s="87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89"/>
      <c r="B10" s="92" t="s">
        <v>81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s="4" customFormat="1" ht="45.75" customHeight="1">
      <c r="A11" s="90"/>
      <c r="B11" s="86" t="s">
        <v>82</v>
      </c>
      <c r="C11" s="88" t="s">
        <v>85</v>
      </c>
      <c r="D11" s="88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0</v>
      </c>
    </row>
    <row r="12" spans="1:19" s="5" customFormat="1" ht="18.75" customHeight="1">
      <c r="A12" s="90"/>
      <c r="B12" s="86"/>
      <c r="C12" s="87" t="s">
        <v>79</v>
      </c>
      <c r="D12" s="87"/>
      <c r="E12" s="21" t="s">
        <v>24</v>
      </c>
      <c r="F12" s="21" t="s">
        <v>24</v>
      </c>
      <c r="G12" s="21" t="s">
        <v>24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90"/>
      <c r="B13" s="86"/>
      <c r="C13" s="87" t="s">
        <v>80</v>
      </c>
      <c r="D13" s="87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90"/>
      <c r="B14" s="86" t="s">
        <v>84</v>
      </c>
      <c r="C14" s="88" t="s">
        <v>87</v>
      </c>
      <c r="D14" s="88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90"/>
      <c r="B15" s="86"/>
      <c r="C15" s="87" t="s">
        <v>79</v>
      </c>
      <c r="D15" s="87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90"/>
      <c r="B16" s="86"/>
      <c r="C16" s="87" t="s">
        <v>80</v>
      </c>
      <c r="D16" s="87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90"/>
      <c r="B17" s="86" t="s">
        <v>86</v>
      </c>
      <c r="C17" s="88" t="s">
        <v>129</v>
      </c>
      <c r="D17" s="88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90"/>
      <c r="B18" s="86"/>
      <c r="C18" s="87" t="s">
        <v>79</v>
      </c>
      <c r="D18" s="87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90"/>
      <c r="B19" s="86"/>
      <c r="C19" s="87" t="s">
        <v>80</v>
      </c>
      <c r="D19" s="87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90"/>
      <c r="B20" s="86" t="s">
        <v>88</v>
      </c>
      <c r="C20" s="88" t="s">
        <v>139</v>
      </c>
      <c r="D20" s="88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933084</v>
      </c>
    </row>
    <row r="21" spans="1:19" s="26" customFormat="1" ht="18.75" customHeight="1">
      <c r="A21" s="90"/>
      <c r="B21" s="86"/>
      <c r="C21" s="87" t="s">
        <v>79</v>
      </c>
      <c r="D21" s="87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933084</v>
      </c>
    </row>
    <row r="22" spans="1:19" s="26" customFormat="1" ht="18.75" customHeight="1">
      <c r="A22" s="90"/>
      <c r="B22" s="86"/>
      <c r="C22" s="87" t="s">
        <v>80</v>
      </c>
      <c r="D22" s="87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90"/>
      <c r="B23" s="86"/>
      <c r="C23" s="92" t="s">
        <v>83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</row>
    <row r="24" spans="1:19" ht="50.25" customHeight="1">
      <c r="A24" s="90"/>
      <c r="B24" s="86"/>
      <c r="C24" s="27" t="s">
        <v>27</v>
      </c>
      <c r="D24" s="28" t="s">
        <v>153</v>
      </c>
      <c r="E24" s="29" t="s">
        <v>156</v>
      </c>
      <c r="F24" s="36" t="s">
        <v>154</v>
      </c>
      <c r="G24" s="36" t="s">
        <v>155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933084</v>
      </c>
    </row>
    <row r="25" spans="1:19" s="18" customFormat="1" ht="32.25" customHeight="1">
      <c r="A25" s="90"/>
      <c r="B25" s="86"/>
      <c r="C25" s="16"/>
      <c r="D25" s="23" t="s">
        <v>157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f>SUM(I25:R25)</f>
        <v>933084</v>
      </c>
    </row>
    <row r="26" spans="1:19" s="18" customFormat="1" ht="19.5" customHeight="1">
      <c r="A26" s="90"/>
      <c r="B26" s="86"/>
      <c r="C26" s="16"/>
      <c r="D26" s="23" t="s">
        <v>135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91"/>
      <c r="B27" s="37" t="s">
        <v>89</v>
      </c>
      <c r="C27" s="95" t="s">
        <v>90</v>
      </c>
      <c r="D27" s="95"/>
      <c r="E27" s="38" t="s">
        <v>24</v>
      </c>
      <c r="F27" s="38" t="s">
        <v>24</v>
      </c>
      <c r="G27" s="38" t="s">
        <v>24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ht="15" thickTop="1"/>
  </sheetData>
  <sheetProtection/>
  <mergeCells count="33">
    <mergeCell ref="A2:S2"/>
    <mergeCell ref="A1:S1"/>
    <mergeCell ref="E4:E5"/>
    <mergeCell ref="F4:G4"/>
    <mergeCell ref="H4:H5"/>
    <mergeCell ref="A4:A5"/>
    <mergeCell ref="I4:R4"/>
    <mergeCell ref="C21:D21"/>
    <mergeCell ref="C17:D17"/>
    <mergeCell ref="C18:D18"/>
    <mergeCell ref="C19:D19"/>
    <mergeCell ref="C14:D14"/>
    <mergeCell ref="C15:D15"/>
    <mergeCell ref="C20:D20"/>
    <mergeCell ref="B11:B13"/>
    <mergeCell ref="B14:B16"/>
    <mergeCell ref="B17:B19"/>
    <mergeCell ref="S4:S5"/>
    <mergeCell ref="B8:D8"/>
    <mergeCell ref="B9:D9"/>
    <mergeCell ref="B4:D5"/>
    <mergeCell ref="B6:D6"/>
    <mergeCell ref="B7:D7"/>
    <mergeCell ref="B20:B26"/>
    <mergeCell ref="C12:D12"/>
    <mergeCell ref="C13:D13"/>
    <mergeCell ref="C11:D11"/>
    <mergeCell ref="A10:A27"/>
    <mergeCell ref="B10:S10"/>
    <mergeCell ref="C23:S23"/>
    <mergeCell ref="C22:D22"/>
    <mergeCell ref="C16:D16"/>
    <mergeCell ref="C27:D2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3" sqref="A3:O3"/>
    </sheetView>
  </sheetViews>
  <sheetFormatPr defaultColWidth="8.796875" defaultRowHeight="21.75" customHeight="1"/>
  <cols>
    <col min="1" max="1" width="5.8984375" style="41" customWidth="1"/>
    <col min="2" max="2" width="44.3984375" style="40" customWidth="1"/>
    <col min="3" max="15" width="11.69921875" style="41" customWidth="1"/>
    <col min="16" max="26" width="11.69921875" style="40" customWidth="1"/>
    <col min="27" max="16384" width="9" style="40" customWidth="1"/>
  </cols>
  <sheetData>
    <row r="1" spans="1:15" ht="31.5" customHeight="1">
      <c r="A1" s="114" t="s">
        <v>169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30" customHeight="1">
      <c r="A2" s="116" t="s">
        <v>148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1.75" customHeight="1">
      <c r="A3" s="116" t="s">
        <v>70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ht="40.5" customHeight="1">
      <c r="G4" s="42"/>
    </row>
    <row r="5" spans="1:16" s="41" customFormat="1" ht="24.75" customHeight="1">
      <c r="A5" s="117" t="s">
        <v>0</v>
      </c>
      <c r="B5" s="117" t="s">
        <v>1</v>
      </c>
      <c r="C5" s="117" t="s">
        <v>12</v>
      </c>
      <c r="D5" s="117"/>
      <c r="E5" s="117" t="s">
        <v>158</v>
      </c>
      <c r="F5" s="117" t="s">
        <v>15</v>
      </c>
      <c r="G5" s="117" t="s">
        <v>16</v>
      </c>
      <c r="H5" s="117"/>
      <c r="I5" s="117"/>
      <c r="J5" s="117"/>
      <c r="K5" s="117"/>
      <c r="L5" s="117"/>
      <c r="M5" s="117"/>
      <c r="N5" s="117"/>
      <c r="O5" s="117"/>
      <c r="P5" s="43"/>
    </row>
    <row r="6" spans="1:15" s="41" customFormat="1" ht="30" customHeight="1">
      <c r="A6" s="117"/>
      <c r="B6" s="117"/>
      <c r="C6" s="44" t="s">
        <v>13</v>
      </c>
      <c r="D6" s="44" t="s">
        <v>14</v>
      </c>
      <c r="E6" s="117"/>
      <c r="F6" s="117"/>
      <c r="G6" s="44" t="s">
        <v>17</v>
      </c>
      <c r="H6" s="44" t="s">
        <v>18</v>
      </c>
      <c r="I6" s="44" t="s">
        <v>19</v>
      </c>
      <c r="J6" s="44" t="s">
        <v>20</v>
      </c>
      <c r="K6" s="44" t="s">
        <v>143</v>
      </c>
      <c r="L6" s="44" t="s">
        <v>144</v>
      </c>
      <c r="M6" s="44" t="s">
        <v>145</v>
      </c>
      <c r="N6" s="44" t="s">
        <v>146</v>
      </c>
      <c r="O6" s="44" t="s">
        <v>147</v>
      </c>
    </row>
    <row r="7" spans="1:15" s="41" customFormat="1" ht="1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4">
        <v>15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63540652</v>
      </c>
      <c r="G8" s="9">
        <f t="shared" si="0"/>
        <v>65468858.30000001</v>
      </c>
      <c r="H8" s="9">
        <f t="shared" si="0"/>
        <v>67183234.2925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59387708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4152944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44" t="s">
        <v>37</v>
      </c>
      <c r="B11" s="45" t="s">
        <v>22</v>
      </c>
      <c r="C11" s="46">
        <v>38000</v>
      </c>
      <c r="D11" s="46">
        <v>0</v>
      </c>
      <c r="E11" s="46">
        <v>3301647</v>
      </c>
      <c r="F11" s="46">
        <v>3395944</v>
      </c>
      <c r="G11" s="46">
        <v>2100000</v>
      </c>
      <c r="H11" s="46">
        <v>400000</v>
      </c>
      <c r="I11" s="46"/>
      <c r="J11" s="46"/>
      <c r="K11" s="46"/>
      <c r="L11" s="46"/>
      <c r="M11" s="46"/>
      <c r="N11" s="46"/>
      <c r="O11" s="46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59129849</v>
      </c>
      <c r="G12" s="9">
        <f t="shared" si="1"/>
        <v>60545702.441</v>
      </c>
      <c r="H12" s="9" t="e">
        <f t="shared" si="1"/>
        <v>#REF!</v>
      </c>
      <c r="I12" s="9" t="e">
        <f t="shared" si="1"/>
        <v>#REF!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166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167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f>SUM('[1]Dochody'!$L$35)-50000</f>
        <v>7280167</v>
      </c>
      <c r="H14" s="34">
        <f>SUM('[1]Dochody'!$N$35)-50000</f>
        <v>7353468.67</v>
      </c>
      <c r="I14" s="34">
        <f>SUM('[1]Dochody'!$P$35)-50000</f>
        <v>7538555.38675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44" t="s">
        <v>140</v>
      </c>
      <c r="B15" s="45" t="s">
        <v>165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f>SUM('[1]Dochody'!$L$36)-50000</f>
        <v>5183710</v>
      </c>
      <c r="H15" s="34">
        <f>SUM('[1]Dochody'!$N$36)-50000</f>
        <v>5236047.1</v>
      </c>
      <c r="I15" s="34">
        <f>SUM('[1]Dochody'!$P$36)-50000</f>
        <v>5368198.2775</v>
      </c>
      <c r="J15" s="34">
        <f>SUM('[1]Dochody'!$R$36)</f>
        <v>5553653.2344375</v>
      </c>
      <c r="K15" s="34">
        <f>SUM('[1]Dochody'!$T$36)</f>
        <v>5692494.565298438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130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47" customFormat="1" ht="27.75" customHeight="1">
      <c r="A17" s="118"/>
      <c r="B17" s="75" t="s">
        <v>131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47" customFormat="1" ht="27.75" customHeight="1">
      <c r="A18" s="118"/>
      <c r="B18" s="75" t="s">
        <v>127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49" customFormat="1" ht="43.5" customHeight="1">
      <c r="A19" s="118"/>
      <c r="B19" s="76" t="s">
        <v>141</v>
      </c>
      <c r="C19" s="48" t="s">
        <v>24</v>
      </c>
      <c r="D19" s="48" t="s">
        <v>24</v>
      </c>
      <c r="E19" s="48" t="s">
        <v>24</v>
      </c>
      <c r="F19" s="48">
        <f>SUM(zał_2_Przedsięwzięcia!I20)</f>
        <v>187621</v>
      </c>
      <c r="G19" s="48">
        <f>SUM(zał_2_Przedsięwzięcia!J20)</f>
        <v>178101</v>
      </c>
      <c r="H19" s="48">
        <f>SUM(zał_2_Przedsięwzięcia!K20)</f>
        <v>170990</v>
      </c>
      <c r="I19" s="48">
        <f>SUM(zał_2_Przedsięwzięcia!L20)</f>
        <v>163879</v>
      </c>
      <c r="J19" s="48">
        <f>SUM(zał_2_Przedsięwzięcia!M20)</f>
        <v>156768</v>
      </c>
      <c r="K19" s="48">
        <f>SUM(zał_2_Przedsięwzięcia!N20)</f>
        <v>75725</v>
      </c>
      <c r="L19" s="48"/>
      <c r="M19" s="48"/>
      <c r="N19" s="48"/>
      <c r="O19" s="48"/>
    </row>
    <row r="20" spans="1:15" ht="21.75" customHeight="1">
      <c r="A20" s="44" t="s">
        <v>40</v>
      </c>
      <c r="B20" s="45" t="s">
        <v>51</v>
      </c>
      <c r="C20" s="34">
        <v>23673228</v>
      </c>
      <c r="D20" s="34">
        <v>27183109</v>
      </c>
      <c r="E20" s="34">
        <v>30625402</v>
      </c>
      <c r="F20" s="34">
        <f>SUM('[1]Dochody'!$I$38)</f>
        <v>23939905</v>
      </c>
      <c r="G20" s="34">
        <f>SUM('[1]Dochody'!$L$38)-250000</f>
        <v>24288402.625</v>
      </c>
      <c r="H20" s="34" t="e">
        <f>SUM(#REF!)-250000</f>
        <v>#REF!</v>
      </c>
      <c r="I20" s="34" t="e">
        <f>SUM(#REF!)-250000</f>
        <v>#REF!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98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4410803</v>
      </c>
      <c r="G21" s="9">
        <f t="shared" si="3"/>
        <v>4923155.859000012</v>
      </c>
      <c r="H21" s="9" t="e">
        <f t="shared" si="3"/>
        <v>#REF!</v>
      </c>
      <c r="I21" s="9" t="e">
        <f t="shared" si="3"/>
        <v>#REF!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52" customFormat="1" ht="57.75" customHeight="1">
      <c r="A22" s="50" t="s">
        <v>134</v>
      </c>
      <c r="B22" s="85" t="s">
        <v>159</v>
      </c>
      <c r="C22" s="51">
        <f>C9-C12</f>
        <v>-1176980</v>
      </c>
      <c r="D22" s="51">
        <f aca="true" t="shared" si="4" ref="D22:O22">D9-D12</f>
        <v>-510876</v>
      </c>
      <c r="E22" s="51">
        <f t="shared" si="4"/>
        <v>860882</v>
      </c>
      <c r="F22" s="51">
        <f t="shared" si="4"/>
        <v>257859</v>
      </c>
      <c r="G22" s="51">
        <f t="shared" si="4"/>
        <v>2823155.8590000123</v>
      </c>
      <c r="H22" s="51" t="e">
        <f t="shared" si="4"/>
        <v>#REF!</v>
      </c>
      <c r="I22" s="51" t="e">
        <f t="shared" si="4"/>
        <v>#REF!</v>
      </c>
      <c r="J22" s="51">
        <f t="shared" si="4"/>
        <v>6691676.958400466</v>
      </c>
      <c r="K22" s="51">
        <f t="shared" si="4"/>
        <v>8292751.501393542</v>
      </c>
      <c r="L22" s="51">
        <f t="shared" si="4"/>
        <v>10095473.757471412</v>
      </c>
      <c r="M22" s="51">
        <f t="shared" si="4"/>
        <v>12057303.767698854</v>
      </c>
      <c r="N22" s="51">
        <f t="shared" si="4"/>
        <v>14285760.220593885</v>
      </c>
      <c r="O22" s="51">
        <f t="shared" si="4"/>
        <v>16817127.45724246</v>
      </c>
    </row>
    <row r="23" spans="1:15" s="10" customFormat="1" ht="34.5" customHeight="1">
      <c r="A23" s="7" t="s">
        <v>7</v>
      </c>
      <c r="B23" s="8" t="s">
        <v>116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2090304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44" t="s">
        <v>25</v>
      </c>
      <c r="B24" s="45" t="s">
        <v>52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44" t="s">
        <v>26</v>
      </c>
      <c r="B25" s="45" t="s">
        <v>53</v>
      </c>
      <c r="C25" s="34">
        <v>1617074</v>
      </c>
      <c r="D25" s="34">
        <v>2738869</v>
      </c>
      <c r="E25" s="34">
        <v>2965111</v>
      </c>
      <c r="F25" s="34">
        <v>2090304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44" t="s">
        <v>44</v>
      </c>
      <c r="B26" s="45" t="s">
        <v>54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6501107</v>
      </c>
      <c r="G27" s="9">
        <f t="shared" si="6"/>
        <v>4923155.859000012</v>
      </c>
      <c r="H27" s="9" t="e">
        <f t="shared" si="6"/>
        <v>#REF!</v>
      </c>
      <c r="I27" s="9" t="e">
        <f t="shared" si="6"/>
        <v>#REF!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52" customFormat="1" ht="57" customHeight="1">
      <c r="A28" s="50" t="s">
        <v>134</v>
      </c>
      <c r="B28" s="80" t="s">
        <v>160</v>
      </c>
      <c r="C28" s="53">
        <f>C9-C12+C23</f>
        <v>440094</v>
      </c>
      <c r="D28" s="53">
        <f aca="true" t="shared" si="7" ref="D28:O28">D9-D12+D23</f>
        <v>2227993</v>
      </c>
      <c r="E28" s="53">
        <f t="shared" si="7"/>
        <v>3825993</v>
      </c>
      <c r="F28" s="53">
        <f t="shared" si="7"/>
        <v>2348163</v>
      </c>
      <c r="G28" s="53">
        <f t="shared" si="7"/>
        <v>2823155.8590000123</v>
      </c>
      <c r="H28" s="53" t="e">
        <f t="shared" si="7"/>
        <v>#REF!</v>
      </c>
      <c r="I28" s="53" t="e">
        <f t="shared" si="7"/>
        <v>#REF!</v>
      </c>
      <c r="J28" s="53">
        <f>J9-J12+J23</f>
        <v>6691676.958400466</v>
      </c>
      <c r="K28" s="53">
        <f>K9-K12+K23</f>
        <v>8292751.501393542</v>
      </c>
      <c r="L28" s="53">
        <f>L9-L12+L23</f>
        <v>10095473.757471412</v>
      </c>
      <c r="M28" s="53">
        <f>M9-M12+M23</f>
        <v>12057303.767698854</v>
      </c>
      <c r="N28" s="53">
        <f>N9-N12+N23</f>
        <v>14285760.220593885</v>
      </c>
      <c r="O28" s="53">
        <f t="shared" si="7"/>
        <v>16817127.45724246</v>
      </c>
    </row>
    <row r="29" spans="1:15" s="10" customFormat="1" ht="34.5" customHeight="1">
      <c r="A29" s="7" t="s">
        <v>9</v>
      </c>
      <c r="B29" s="8" t="s">
        <v>142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55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44" t="s">
        <v>76</v>
      </c>
      <c r="B31" s="54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44" t="s">
        <v>77</v>
      </c>
      <c r="B32" s="54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56" customFormat="1" ht="42" customHeight="1">
      <c r="A33" s="44"/>
      <c r="B33" s="77" t="s">
        <v>46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31.5" customHeight="1">
      <c r="A34" s="44" t="s">
        <v>78</v>
      </c>
      <c r="B34" s="54" t="s">
        <v>128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44"/>
      <c r="B35" s="77" t="s">
        <v>47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s="35" customFormat="1" ht="30.75" customHeight="1">
      <c r="A36" s="32" t="s">
        <v>29</v>
      </c>
      <c r="B36" s="79" t="s">
        <v>67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56" customFormat="1" ht="45.75" customHeight="1">
      <c r="A37" s="57"/>
      <c r="B37" s="77" t="s">
        <v>50</v>
      </c>
      <c r="C37" s="55">
        <v>966678</v>
      </c>
      <c r="D37" s="55">
        <v>926839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s="35" customFormat="1" ht="37.5" customHeight="1">
      <c r="A38" s="32" t="s">
        <v>56</v>
      </c>
      <c r="B38" s="79" t="s">
        <v>57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58" t="s">
        <v>134</v>
      </c>
      <c r="B39" s="81" t="s">
        <v>161</v>
      </c>
      <c r="C39" s="59">
        <f>C9-C12+C23-C30</f>
        <v>-728525</v>
      </c>
      <c r="D39" s="59">
        <f aca="true" t="shared" si="10" ref="D39:O39">D9-D12+D23-D30</f>
        <v>648249</v>
      </c>
      <c r="E39" s="59">
        <f t="shared" si="10"/>
        <v>2325993</v>
      </c>
      <c r="F39" s="60">
        <f t="shared" si="10"/>
        <v>543163</v>
      </c>
      <c r="G39" s="60">
        <f t="shared" si="10"/>
        <v>1357155.8590000123</v>
      </c>
      <c r="H39" s="60" t="e">
        <f t="shared" si="10"/>
        <v>#REF!</v>
      </c>
      <c r="I39" s="60" t="e">
        <f t="shared" si="10"/>
        <v>#REF!</v>
      </c>
      <c r="J39" s="60">
        <f t="shared" si="10"/>
        <v>6048676.958400466</v>
      </c>
      <c r="K39" s="60">
        <f t="shared" si="10"/>
        <v>7815751.501393542</v>
      </c>
      <c r="L39" s="60">
        <f t="shared" si="10"/>
        <v>9721473.757471412</v>
      </c>
      <c r="M39" s="60">
        <f t="shared" si="10"/>
        <v>11783303.767698854</v>
      </c>
      <c r="N39" s="60">
        <f t="shared" si="10"/>
        <v>14118760.220593885</v>
      </c>
      <c r="O39" s="60">
        <f t="shared" si="10"/>
        <v>16746127.457242459</v>
      </c>
    </row>
    <row r="40" spans="1:15" s="10" customFormat="1" ht="33.75" customHeight="1">
      <c r="A40" s="7" t="s">
        <v>10</v>
      </c>
      <c r="B40" s="8" t="s">
        <v>58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1673687</v>
      </c>
      <c r="G40" s="9">
        <f>G27-G29-G38</f>
        <v>453050.8590000123</v>
      </c>
      <c r="H40" s="9" t="e">
        <f>H27-H29-H38</f>
        <v>#REF!</v>
      </c>
      <c r="I40" s="9" t="e">
        <f>I27-I29-I38</f>
        <v>#REF!</v>
      </c>
      <c r="J40" s="9">
        <f aca="true" t="shared" si="11" ref="J40:O40">J27-J29-J38</f>
        <v>2600676.9584004655</v>
      </c>
      <c r="K40" s="9">
        <f t="shared" si="11"/>
        <v>4867751.501393542</v>
      </c>
      <c r="L40" s="9">
        <f t="shared" si="11"/>
        <v>8223473.757471412</v>
      </c>
      <c r="M40" s="9">
        <f t="shared" si="11"/>
        <v>9785303.767698854</v>
      </c>
      <c r="N40" s="9">
        <f t="shared" si="11"/>
        <v>12120760.220593885</v>
      </c>
      <c r="O40" s="9">
        <f t="shared" si="11"/>
        <v>15246127.457242459</v>
      </c>
    </row>
    <row r="41" spans="1:15" s="10" customFormat="1" ht="33.75" customHeight="1">
      <c r="A41" s="7" t="s">
        <v>59</v>
      </c>
      <c r="B41" s="8" t="s">
        <v>60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1673687</v>
      </c>
      <c r="G41" s="9">
        <f>G42+G47</f>
        <v>453051</v>
      </c>
      <c r="H41" s="9">
        <f>H42+H47</f>
        <v>882000</v>
      </c>
      <c r="I41" s="9">
        <f aca="true" t="shared" si="12" ref="I41:O41">I42+I47</f>
        <v>2391558</v>
      </c>
      <c r="J41" s="9">
        <f t="shared" si="12"/>
        <v>2600677</v>
      </c>
      <c r="K41" s="9">
        <f t="shared" si="12"/>
        <v>4867752</v>
      </c>
      <c r="L41" s="9">
        <f t="shared" si="12"/>
        <v>8223474</v>
      </c>
      <c r="M41" s="9">
        <f t="shared" si="12"/>
        <v>9785304</v>
      </c>
      <c r="N41" s="9">
        <f t="shared" si="12"/>
        <v>12120760</v>
      </c>
      <c r="O41" s="9">
        <f t="shared" si="12"/>
        <v>15246127</v>
      </c>
    </row>
    <row r="42" spans="1:15" ht="33" customHeight="1">
      <c r="A42" s="44" t="s">
        <v>61</v>
      </c>
      <c r="B42" s="45" t="s">
        <v>62</v>
      </c>
      <c r="C42" s="61" t="s">
        <v>24</v>
      </c>
      <c r="D42" s="61" t="s">
        <v>24</v>
      </c>
      <c r="E42" s="61" t="s">
        <v>24</v>
      </c>
      <c r="F42" s="61">
        <f>F43+F45</f>
        <v>0</v>
      </c>
      <c r="G42" s="61">
        <f>G43+G45</f>
        <v>0</v>
      </c>
      <c r="H42" s="61">
        <f>H43+H45</f>
        <v>0</v>
      </c>
      <c r="I42" s="61">
        <f>I43+I45</f>
        <v>0</v>
      </c>
      <c r="J42" s="61">
        <f aca="true" t="shared" si="13" ref="J42:O42">J43+J45</f>
        <v>0</v>
      </c>
      <c r="K42" s="61">
        <f t="shared" si="13"/>
        <v>0</v>
      </c>
      <c r="L42" s="61">
        <f t="shared" si="13"/>
        <v>0</v>
      </c>
      <c r="M42" s="61">
        <f t="shared" si="13"/>
        <v>0</v>
      </c>
      <c r="N42" s="61">
        <f t="shared" si="13"/>
        <v>0</v>
      </c>
      <c r="O42" s="61">
        <f t="shared" si="13"/>
        <v>0</v>
      </c>
    </row>
    <row r="43" spans="1:15" ht="31.5" customHeight="1">
      <c r="A43" s="119"/>
      <c r="B43" s="75" t="s">
        <v>163</v>
      </c>
      <c r="C43" s="46" t="s">
        <v>24</v>
      </c>
      <c r="D43" s="46" t="s">
        <v>24</v>
      </c>
      <c r="E43" s="46" t="s">
        <v>24</v>
      </c>
      <c r="F43" s="61">
        <f>zał_2_Przedsięwzięcia!I13</f>
        <v>0</v>
      </c>
      <c r="G43" s="61">
        <f>zał_2_Przedsięwzięcia!J13</f>
        <v>0</v>
      </c>
      <c r="H43" s="61">
        <f>zał_2_Przedsięwzięcia!K13</f>
        <v>0</v>
      </c>
      <c r="I43" s="61">
        <f>zał_2_Przedsięwzięcia!L13</f>
        <v>0</v>
      </c>
      <c r="J43" s="61">
        <f>zał_2_Przedsięwzięcia!M13</f>
        <v>0</v>
      </c>
      <c r="K43" s="61">
        <f>zał_2_Przedsięwzięcia!S13</f>
        <v>0</v>
      </c>
      <c r="L43" s="61">
        <f>zał_2_Przedsięwzięcia!T13</f>
        <v>0</v>
      </c>
      <c r="M43" s="61">
        <f>zał_2_Przedsięwzięcia!U13</f>
        <v>0</v>
      </c>
      <c r="N43" s="61">
        <f>zał_2_Przedsięwzięcia!V13</f>
        <v>0</v>
      </c>
      <c r="O43" s="61">
        <f>zał_2_Przedsięwzięcia!W13</f>
        <v>0</v>
      </c>
    </row>
    <row r="44" spans="1:15" ht="26.25" customHeight="1">
      <c r="A44" s="120"/>
      <c r="B44" s="75" t="s">
        <v>126</v>
      </c>
      <c r="C44" s="46" t="s">
        <v>24</v>
      </c>
      <c r="D44" s="46" t="s">
        <v>24</v>
      </c>
      <c r="E44" s="46" t="s">
        <v>24</v>
      </c>
      <c r="F44" s="61">
        <f>zał_2_Przedsięwzięcia!I17</f>
        <v>0</v>
      </c>
      <c r="G44" s="61">
        <f>zał_2_Przedsięwzięcia!J17</f>
        <v>0</v>
      </c>
      <c r="H44" s="61">
        <f>zał_2_Przedsięwzięcia!K17</f>
        <v>0</v>
      </c>
      <c r="I44" s="61">
        <f>zał_2_Przedsięwzięcia!L17</f>
        <v>0</v>
      </c>
      <c r="J44" s="61">
        <f>zał_2_Przedsięwzięcia!M17</f>
        <v>0</v>
      </c>
      <c r="K44" s="61">
        <f>zał_2_Przedsięwzięcia!S17</f>
        <v>0</v>
      </c>
      <c r="L44" s="61">
        <f>zał_2_Przedsięwzięcia!T17</f>
        <v>0</v>
      </c>
      <c r="M44" s="61">
        <f>zał_2_Przedsięwzięcia!U17</f>
        <v>0</v>
      </c>
      <c r="N44" s="61">
        <f>zał_2_Przedsięwzięcia!V17</f>
        <v>0</v>
      </c>
      <c r="O44" s="61">
        <f>zał_2_Przedsięwzięcia!W17</f>
        <v>0</v>
      </c>
    </row>
    <row r="45" spans="1:15" ht="30" customHeight="1">
      <c r="A45" s="120"/>
      <c r="B45" s="75" t="s">
        <v>127</v>
      </c>
      <c r="C45" s="46" t="s">
        <v>24</v>
      </c>
      <c r="D45" s="46" t="s">
        <v>24</v>
      </c>
      <c r="E45" s="46" t="s">
        <v>24</v>
      </c>
      <c r="F45" s="61">
        <f>zał_2_Przedsięwzięcia!I16</f>
        <v>0</v>
      </c>
      <c r="G45" s="61">
        <f>zał_2_Przedsięwzięcia!J16</f>
        <v>0</v>
      </c>
      <c r="H45" s="61">
        <f>zał_2_Przedsięwzięcia!K16</f>
        <v>0</v>
      </c>
      <c r="I45" s="61">
        <f>zał_2_Przedsięwzięcia!L16</f>
        <v>0</v>
      </c>
      <c r="J45" s="61">
        <f>zał_2_Przedsięwzięcia!M16</f>
        <v>0</v>
      </c>
      <c r="K45" s="61">
        <f>zał_2_Przedsięwzięcia!S16</f>
        <v>0</v>
      </c>
      <c r="L45" s="61">
        <f>zał_2_Przedsięwzięcia!T16</f>
        <v>0</v>
      </c>
      <c r="M45" s="61">
        <f>zał_2_Przedsięwzięcia!U16</f>
        <v>0</v>
      </c>
      <c r="N45" s="61">
        <f>zał_2_Przedsięwzięcia!V16</f>
        <v>0</v>
      </c>
      <c r="O45" s="61">
        <f>zał_2_Przedsięwzięcia!W16</f>
        <v>0</v>
      </c>
    </row>
    <row r="46" spans="1:15" ht="43.5" customHeight="1">
      <c r="A46" s="121"/>
      <c r="B46" s="76" t="s">
        <v>141</v>
      </c>
      <c r="C46" s="46" t="s">
        <v>24</v>
      </c>
      <c r="D46" s="46" t="s">
        <v>24</v>
      </c>
      <c r="E46" s="46" t="s">
        <v>24</v>
      </c>
      <c r="F46" s="61">
        <f>zał_2_Przedsięwzięcia!H22</f>
        <v>0</v>
      </c>
      <c r="G46" s="61">
        <f>zał_2_Przedsięwzięcia!I22</f>
        <v>0</v>
      </c>
      <c r="H46" s="61">
        <f>zał_2_Przedsięwzięcia!J22</f>
        <v>0</v>
      </c>
      <c r="I46" s="61">
        <f>zał_2_Przedsięwzięcia!K22</f>
        <v>0</v>
      </c>
      <c r="J46" s="61">
        <f>zał_2_Przedsięwzięcia!L22</f>
        <v>0</v>
      </c>
      <c r="K46" s="61">
        <f>zał_2_Przedsięwzięcia!M22</f>
        <v>0</v>
      </c>
      <c r="L46" s="61">
        <f>zał_2_Przedsięwzięcia!S22</f>
        <v>0</v>
      </c>
      <c r="M46" s="61">
        <f>zał_2_Przedsięwzięcia!T22</f>
        <v>0</v>
      </c>
      <c r="N46" s="61">
        <f>zał_2_Przedsięwzięcia!U22</f>
        <v>0</v>
      </c>
      <c r="O46" s="61">
        <f>zał_2_Przedsięwzięcia!V22</f>
        <v>0</v>
      </c>
    </row>
    <row r="47" spans="1:15" ht="21.75" customHeight="1">
      <c r="A47" s="44" t="s">
        <v>63</v>
      </c>
      <c r="B47" s="45" t="s">
        <v>64</v>
      </c>
      <c r="C47" s="46">
        <v>4296310</v>
      </c>
      <c r="D47" s="46">
        <v>145083</v>
      </c>
      <c r="E47" s="46">
        <v>4446163</v>
      </c>
      <c r="F47" s="46">
        <v>1673687</v>
      </c>
      <c r="G47" s="46">
        <v>453051</v>
      </c>
      <c r="H47" s="46">
        <v>882000</v>
      </c>
      <c r="I47" s="46">
        <v>2391558</v>
      </c>
      <c r="J47" s="46">
        <v>2600677</v>
      </c>
      <c r="K47" s="46">
        <v>4867752</v>
      </c>
      <c r="L47" s="46">
        <v>8223474</v>
      </c>
      <c r="M47" s="46">
        <v>9785304</v>
      </c>
      <c r="N47" s="46">
        <v>12120760</v>
      </c>
      <c r="O47" s="46">
        <v>15246127</v>
      </c>
    </row>
    <row r="48" spans="1:15" s="10" customFormat="1" ht="32.25" customHeight="1">
      <c r="A48" s="7" t="s">
        <v>65</v>
      </c>
      <c r="B48" s="8" t="s">
        <v>68</v>
      </c>
      <c r="C48" s="11">
        <v>8627637</v>
      </c>
      <c r="D48" s="11">
        <v>5000000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s="56" customFormat="1" ht="46.5" customHeight="1">
      <c r="A49" s="62"/>
      <c r="B49" s="77" t="s">
        <v>48</v>
      </c>
      <c r="C49" s="55">
        <v>627637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s="10" customFormat="1" ht="26.25" customHeight="1">
      <c r="A50" s="7" t="s">
        <v>66</v>
      </c>
      <c r="B50" s="8" t="s">
        <v>69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2090304</v>
      </c>
      <c r="F50" s="9">
        <f t="shared" si="14"/>
        <v>0</v>
      </c>
      <c r="G50" s="9">
        <f t="shared" si="14"/>
        <v>-0.14099998772144318</v>
      </c>
      <c r="H50" s="9" t="e">
        <f t="shared" si="14"/>
        <v>#REF!</v>
      </c>
      <c r="I50" s="9" t="e">
        <f t="shared" si="14"/>
        <v>#REF!</v>
      </c>
      <c r="J50" s="9">
        <f t="shared" si="14"/>
        <v>-0.04159953445196152</v>
      </c>
      <c r="K50" s="9">
        <f t="shared" si="14"/>
        <v>-0.49860645830631256</v>
      </c>
      <c r="L50" s="9">
        <f t="shared" si="14"/>
        <v>-0.24252858757972717</v>
      </c>
      <c r="M50" s="9">
        <f t="shared" si="14"/>
        <v>-0.23230114579200745</v>
      </c>
      <c r="N50" s="9">
        <f t="shared" si="14"/>
        <v>0.2205938845872879</v>
      </c>
      <c r="O50" s="9">
        <f t="shared" si="14"/>
        <v>0.4572424590587616</v>
      </c>
    </row>
    <row r="51" spans="1:15" s="10" customFormat="1" ht="26.25" customHeight="1">
      <c r="A51" s="82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34.5" customHeight="1">
      <c r="A52" s="122" t="s">
        <v>71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6" s="41" customFormat="1" ht="24.75" customHeight="1">
      <c r="A53" s="121" t="s">
        <v>0</v>
      </c>
      <c r="B53" s="121" t="s">
        <v>1</v>
      </c>
      <c r="C53" s="121" t="s">
        <v>12</v>
      </c>
      <c r="D53" s="121"/>
      <c r="E53" s="121" t="s">
        <v>149</v>
      </c>
      <c r="F53" s="121" t="s">
        <v>15</v>
      </c>
      <c r="G53" s="121" t="s">
        <v>16</v>
      </c>
      <c r="H53" s="121"/>
      <c r="I53" s="121"/>
      <c r="J53" s="121"/>
      <c r="K53" s="121"/>
      <c r="L53" s="121"/>
      <c r="M53" s="121"/>
      <c r="N53" s="121"/>
      <c r="O53" s="121"/>
      <c r="P53" s="43"/>
    </row>
    <row r="54" spans="1:15" s="41" customFormat="1" ht="30" customHeight="1">
      <c r="A54" s="117"/>
      <c r="B54" s="117"/>
      <c r="C54" s="44" t="s">
        <v>13</v>
      </c>
      <c r="D54" s="44" t="s">
        <v>14</v>
      </c>
      <c r="E54" s="117"/>
      <c r="F54" s="117"/>
      <c r="G54" s="44" t="s">
        <v>17</v>
      </c>
      <c r="H54" s="44" t="s">
        <v>18</v>
      </c>
      <c r="I54" s="44" t="s">
        <v>19</v>
      </c>
      <c r="J54" s="44" t="s">
        <v>20</v>
      </c>
      <c r="K54" s="44" t="s">
        <v>143</v>
      </c>
      <c r="L54" s="44" t="s">
        <v>144</v>
      </c>
      <c r="M54" s="44" t="s">
        <v>145</v>
      </c>
      <c r="N54" s="44" t="s">
        <v>151</v>
      </c>
      <c r="O54" s="44" t="s">
        <v>147</v>
      </c>
    </row>
    <row r="55" spans="1:15" s="41" customFormat="1" ht="15" customHeight="1">
      <c r="A55" s="44">
        <v>1</v>
      </c>
      <c r="B55" s="44">
        <v>2</v>
      </c>
      <c r="C55" s="44">
        <v>3</v>
      </c>
      <c r="D55" s="44">
        <v>4</v>
      </c>
      <c r="E55" s="44">
        <v>5</v>
      </c>
      <c r="F55" s="44">
        <v>6</v>
      </c>
      <c r="G55" s="44">
        <v>7</v>
      </c>
      <c r="H55" s="44">
        <v>8</v>
      </c>
      <c r="I55" s="44">
        <v>9</v>
      </c>
      <c r="J55" s="44">
        <v>10</v>
      </c>
      <c r="K55" s="44">
        <v>11</v>
      </c>
      <c r="L55" s="44">
        <v>12</v>
      </c>
      <c r="M55" s="44">
        <v>13</v>
      </c>
      <c r="N55" s="44">
        <v>14</v>
      </c>
      <c r="O55" s="44">
        <v>15</v>
      </c>
    </row>
    <row r="56" spans="1:15" s="10" customFormat="1" ht="26.25" customHeight="1">
      <c r="A56" s="7" t="s">
        <v>91</v>
      </c>
      <c r="B56" s="8" t="s">
        <v>72</v>
      </c>
      <c r="C56" s="11">
        <v>26007763.81</v>
      </c>
      <c r="D56" s="11">
        <f aca="true" t="shared" si="15" ref="D56:O57">C56+D48-D58</f>
        <v>27754944.81</v>
      </c>
      <c r="E56" s="9">
        <f t="shared" si="15"/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13389999.809999999</v>
      </c>
      <c r="J56" s="9">
        <f t="shared" si="15"/>
        <v>9941999.809999999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56" customFormat="1" ht="43.5" customHeight="1">
      <c r="A57" s="62"/>
      <c r="B57" s="77" t="s">
        <v>50</v>
      </c>
      <c r="C57" s="63">
        <v>926839</v>
      </c>
      <c r="D57" s="63">
        <v>0</v>
      </c>
      <c r="E57" s="64">
        <f t="shared" si="15"/>
        <v>0</v>
      </c>
      <c r="F57" s="64">
        <f t="shared" si="15"/>
        <v>0</v>
      </c>
      <c r="G57" s="64">
        <f t="shared" si="15"/>
        <v>0</v>
      </c>
      <c r="H57" s="64">
        <f t="shared" si="15"/>
        <v>0</v>
      </c>
      <c r="I57" s="64">
        <f t="shared" si="15"/>
        <v>0</v>
      </c>
      <c r="J57" s="64">
        <f t="shared" si="15"/>
        <v>0</v>
      </c>
      <c r="K57" s="64">
        <f t="shared" si="15"/>
        <v>0</v>
      </c>
      <c r="L57" s="64">
        <f t="shared" si="15"/>
        <v>0</v>
      </c>
      <c r="M57" s="64">
        <f t="shared" si="15"/>
        <v>0</v>
      </c>
      <c r="N57" s="64">
        <f t="shared" si="15"/>
        <v>0</v>
      </c>
      <c r="O57" s="64">
        <f t="shared" si="15"/>
        <v>0</v>
      </c>
    </row>
    <row r="58" spans="1:15" s="10" customFormat="1" ht="30.75" customHeight="1">
      <c r="A58" s="7" t="s">
        <v>92</v>
      </c>
      <c r="B58" s="8" t="s">
        <v>99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2448000</v>
      </c>
      <c r="J58" s="9">
        <f t="shared" si="16"/>
        <v>3448000</v>
      </c>
      <c r="K58" s="9">
        <f t="shared" si="16"/>
        <v>2948000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56" customFormat="1" ht="43.5" customHeight="1">
      <c r="A59" s="62"/>
      <c r="B59" s="77" t="s">
        <v>50</v>
      </c>
      <c r="C59" s="64">
        <f>C37</f>
        <v>966678</v>
      </c>
      <c r="D59" s="64">
        <f t="shared" si="16"/>
        <v>926839</v>
      </c>
      <c r="E59" s="64">
        <f t="shared" si="16"/>
        <v>0</v>
      </c>
      <c r="F59" s="64">
        <f t="shared" si="16"/>
        <v>0</v>
      </c>
      <c r="G59" s="64">
        <f t="shared" si="16"/>
        <v>0</v>
      </c>
      <c r="H59" s="64">
        <f t="shared" si="16"/>
        <v>0</v>
      </c>
      <c r="I59" s="64">
        <f t="shared" si="16"/>
        <v>0</v>
      </c>
      <c r="J59" s="64">
        <f t="shared" si="16"/>
        <v>0</v>
      </c>
      <c r="K59" s="64">
        <f t="shared" si="16"/>
        <v>0</v>
      </c>
      <c r="L59" s="64">
        <f t="shared" si="16"/>
        <v>0</v>
      </c>
      <c r="M59" s="64">
        <f t="shared" si="16"/>
        <v>0</v>
      </c>
      <c r="N59" s="64">
        <f t="shared" si="16"/>
        <v>0</v>
      </c>
      <c r="O59" s="64">
        <f t="shared" si="16"/>
        <v>0</v>
      </c>
    </row>
    <row r="60" spans="1:15" s="10" customFormat="1" ht="30.75" customHeight="1">
      <c r="A60" s="7" t="s">
        <v>93</v>
      </c>
      <c r="B60" s="8" t="s">
        <v>113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2718756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19"/>
      <c r="B61" s="54" t="s">
        <v>132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21.75" customHeight="1">
      <c r="A62" s="120"/>
      <c r="B62" s="54" t="s">
        <v>11</v>
      </c>
      <c r="C62" s="46"/>
      <c r="D62" s="46"/>
      <c r="E62" s="46">
        <v>2718756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28.5" customHeight="1">
      <c r="A63" s="120"/>
      <c r="B63" s="54" t="s">
        <v>73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34.5" customHeight="1">
      <c r="A64" s="121"/>
      <c r="B64" s="54" t="s">
        <v>75</v>
      </c>
      <c r="C64" s="46">
        <v>392660</v>
      </c>
      <c r="D64" s="46">
        <v>513950</v>
      </c>
      <c r="E64" s="46"/>
      <c r="F64" s="46">
        <v>543163</v>
      </c>
      <c r="G64" s="46"/>
      <c r="H64" s="46"/>
      <c r="I64" s="46"/>
      <c r="J64" s="46"/>
      <c r="K64" s="46"/>
      <c r="L64" s="46"/>
      <c r="M64" s="46"/>
      <c r="N64" s="46"/>
      <c r="O64" s="46"/>
    </row>
    <row r="65" spans="1:15" s="10" customFormat="1" ht="36" customHeight="1">
      <c r="A65" s="7" t="s">
        <v>94</v>
      </c>
      <c r="B65" s="8" t="s">
        <v>100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56" customFormat="1" ht="45" customHeight="1">
      <c r="A66" s="62"/>
      <c r="B66" s="77" t="s">
        <v>50</v>
      </c>
      <c r="C66" s="64" t="s">
        <v>24</v>
      </c>
      <c r="D66" s="64" t="s">
        <v>24</v>
      </c>
      <c r="E66" s="64" t="s">
        <v>24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s="10" customFormat="1" ht="30.75" customHeight="1">
      <c r="A67" s="7" t="s">
        <v>102</v>
      </c>
      <c r="B67" s="8" t="s">
        <v>101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56" customFormat="1" ht="42.75" customHeight="1">
      <c r="A68" s="62"/>
      <c r="B68" s="77" t="s">
        <v>50</v>
      </c>
      <c r="C68" s="64" t="s">
        <v>24</v>
      </c>
      <c r="D68" s="64" t="s">
        <v>24</v>
      </c>
      <c r="E68" s="64" t="s">
        <v>24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10" customFormat="1" ht="26.25" customHeight="1">
      <c r="A69" s="7" t="s">
        <v>103</v>
      </c>
      <c r="B69" s="125" t="s">
        <v>23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</row>
    <row r="70" spans="1:15" ht="41.25" customHeight="1">
      <c r="A70" s="44" t="s">
        <v>104</v>
      </c>
      <c r="B70" s="45" t="s">
        <v>34</v>
      </c>
      <c r="C70" s="66">
        <f aca="true" t="shared" si="18" ref="C70:H70">C29/C8</f>
        <v>0.09865223507663158</v>
      </c>
      <c r="D70" s="66">
        <f t="shared" si="18"/>
        <v>0.0826559864038533</v>
      </c>
      <c r="E70" s="66">
        <f t="shared" si="18"/>
        <v>0.06103554854547043</v>
      </c>
      <c r="F70" s="66">
        <f t="shared" si="18"/>
        <v>0.07597372466370034</v>
      </c>
      <c r="G70" s="66">
        <f t="shared" si="18"/>
        <v>0.06827834051292749</v>
      </c>
      <c r="H70" s="66">
        <f t="shared" si="18"/>
        <v>0.06000753078435904</v>
      </c>
      <c r="I70" s="66" t="s">
        <v>24</v>
      </c>
      <c r="J70" s="66" t="s">
        <v>24</v>
      </c>
      <c r="K70" s="66" t="s">
        <v>24</v>
      </c>
      <c r="L70" s="66" t="s">
        <v>24</v>
      </c>
      <c r="M70" s="66" t="s">
        <v>24</v>
      </c>
      <c r="N70" s="66" t="s">
        <v>24</v>
      </c>
      <c r="O70" s="66" t="s">
        <v>24</v>
      </c>
    </row>
    <row r="71" spans="1:15" s="35" customFormat="1" ht="45.75" customHeight="1">
      <c r="A71" s="44"/>
      <c r="B71" s="77" t="s">
        <v>30</v>
      </c>
      <c r="C71" s="67">
        <f aca="true" t="shared" si="19" ref="C71:H71">(C29-C33-C35-C37)/C8</f>
        <v>0.08109375936283388</v>
      </c>
      <c r="D71" s="67">
        <f t="shared" si="19"/>
        <v>0.06680336497241807</v>
      </c>
      <c r="E71" s="67">
        <f t="shared" si="19"/>
        <v>0.06103554854547043</v>
      </c>
      <c r="F71" s="67">
        <f t="shared" si="19"/>
        <v>0.07597372466370034</v>
      </c>
      <c r="G71" s="67">
        <f t="shared" si="19"/>
        <v>0.06827834051292749</v>
      </c>
      <c r="H71" s="67">
        <f t="shared" si="19"/>
        <v>0.06000753078435904</v>
      </c>
      <c r="I71" s="67" t="s">
        <v>24</v>
      </c>
      <c r="J71" s="67" t="s">
        <v>24</v>
      </c>
      <c r="K71" s="67" t="s">
        <v>24</v>
      </c>
      <c r="L71" s="67" t="s">
        <v>24</v>
      </c>
      <c r="M71" s="67" t="s">
        <v>24</v>
      </c>
      <c r="N71" s="67" t="s">
        <v>24</v>
      </c>
      <c r="O71" s="67" t="s">
        <v>24</v>
      </c>
    </row>
    <row r="72" spans="1:15" ht="42" customHeight="1">
      <c r="A72" s="44" t="s">
        <v>105</v>
      </c>
      <c r="B72" s="78" t="s">
        <v>31</v>
      </c>
      <c r="C72" s="66">
        <f aca="true" t="shared" si="20" ref="C72:H72">C56/C8</f>
        <v>0.47239793315672013</v>
      </c>
      <c r="D72" s="66">
        <f t="shared" si="20"/>
        <v>0.4747195930720528</v>
      </c>
      <c r="E72" s="66">
        <f t="shared" si="20"/>
        <v>0.35016180319522094</v>
      </c>
      <c r="F72" s="66">
        <f t="shared" si="20"/>
        <v>0.3445055113693199</v>
      </c>
      <c r="G72" s="66">
        <f t="shared" si="20"/>
        <v>0.2884730282519681</v>
      </c>
      <c r="H72" s="66">
        <f t="shared" si="20"/>
        <v>0.23574333651525425</v>
      </c>
      <c r="I72" s="66" t="s">
        <v>24</v>
      </c>
      <c r="J72" s="66" t="s">
        <v>24</v>
      </c>
      <c r="K72" s="66" t="s">
        <v>24</v>
      </c>
      <c r="L72" s="66" t="s">
        <v>24</v>
      </c>
      <c r="M72" s="66" t="s">
        <v>24</v>
      </c>
      <c r="N72" s="66" t="s">
        <v>24</v>
      </c>
      <c r="O72" s="66" t="s">
        <v>24</v>
      </c>
    </row>
    <row r="73" spans="1:15" s="35" customFormat="1" ht="43.5" customHeight="1">
      <c r="A73" s="44"/>
      <c r="B73" s="77" t="s">
        <v>164</v>
      </c>
      <c r="C73" s="67">
        <f aca="true" t="shared" si="21" ref="C73:H73">(C56-C57)/C8</f>
        <v>0.45556308218038616</v>
      </c>
      <c r="D73" s="67">
        <f t="shared" si="21"/>
        <v>0.4747195930720528</v>
      </c>
      <c r="E73" s="67">
        <f t="shared" si="21"/>
        <v>0.35016180319522094</v>
      </c>
      <c r="F73" s="67">
        <f t="shared" si="21"/>
        <v>0.3445055113693199</v>
      </c>
      <c r="G73" s="67">
        <f t="shared" si="21"/>
        <v>0.2884730282519681</v>
      </c>
      <c r="H73" s="67">
        <f t="shared" si="21"/>
        <v>0.23574333651525425</v>
      </c>
      <c r="I73" s="67" t="s">
        <v>24</v>
      </c>
      <c r="J73" s="67" t="s">
        <v>24</v>
      </c>
      <c r="K73" s="67" t="s">
        <v>24</v>
      </c>
      <c r="L73" s="67" t="s">
        <v>24</v>
      </c>
      <c r="M73" s="67" t="s">
        <v>24</v>
      </c>
      <c r="N73" s="67" t="s">
        <v>24</v>
      </c>
      <c r="O73" s="67" t="s">
        <v>24</v>
      </c>
    </row>
    <row r="74" spans="1:15" ht="31.5" customHeight="1">
      <c r="A74" s="44" t="s">
        <v>106</v>
      </c>
      <c r="B74" s="78" t="s">
        <v>33</v>
      </c>
      <c r="C74" s="66">
        <f aca="true" t="shared" si="22" ref="C74:O74">(C9+C11-C12-C30)/C8</f>
        <v>-0.04191459927575043</v>
      </c>
      <c r="D74" s="66">
        <f t="shared" si="22"/>
        <v>-0.035757890439425996</v>
      </c>
      <c r="E74" s="66">
        <f t="shared" si="22"/>
        <v>0.037423583631528694</v>
      </c>
      <c r="F74" s="66">
        <f t="shared" si="22"/>
        <v>0.029096380691844333</v>
      </c>
      <c r="G74" s="66">
        <f t="shared" si="22"/>
        <v>0.05280611192512596</v>
      </c>
      <c r="H74" s="66" t="e">
        <f t="shared" si="22"/>
        <v>#REF!</v>
      </c>
      <c r="I74" s="66" t="e">
        <f t="shared" si="22"/>
        <v>#REF!</v>
      </c>
      <c r="J74" s="66">
        <f>(J9+J11-J12-J30)/J8</f>
        <v>0.08256412963471799</v>
      </c>
      <c r="K74" s="66">
        <f>(K9+K11-K12-K30)/K8</f>
        <v>0.10168896325037</v>
      </c>
      <c r="L74" s="66">
        <f>(L9+L11-L12-L30)/L8</f>
        <v>0.12041470203105539</v>
      </c>
      <c r="M74" s="66">
        <f>(M9+M11-M12-M30)/M8</f>
        <v>0.1387704597643703</v>
      </c>
      <c r="N74" s="66">
        <f>(N9+N11-N12-N30)/N8</f>
        <v>0.15787446022819906</v>
      </c>
      <c r="O74" s="66">
        <f t="shared" si="22"/>
        <v>0.1775339201756319</v>
      </c>
    </row>
    <row r="75" spans="1:15" ht="56.25" customHeight="1">
      <c r="A75" s="44" t="s">
        <v>107</v>
      </c>
      <c r="B75" s="78" t="s">
        <v>32</v>
      </c>
      <c r="C75" s="66" t="s">
        <v>24</v>
      </c>
      <c r="D75" s="66" t="s">
        <v>24</v>
      </c>
      <c r="E75" s="68" t="s">
        <v>24</v>
      </c>
      <c r="F75" s="66">
        <f aca="true" t="shared" si="23" ref="F75:N75">(C74+D74+E74)/3</f>
        <v>-0.013416302027882578</v>
      </c>
      <c r="G75" s="69">
        <f t="shared" si="23"/>
        <v>0.010254024627982344</v>
      </c>
      <c r="H75" s="66">
        <f t="shared" si="23"/>
        <v>0.03977535874949966</v>
      </c>
      <c r="I75" s="66" t="e">
        <f t="shared" si="23"/>
        <v>#REF!</v>
      </c>
      <c r="J75" s="66" t="e">
        <f t="shared" si="23"/>
        <v>#REF!</v>
      </c>
      <c r="K75" s="66" t="e">
        <f t="shared" si="23"/>
        <v>#REF!</v>
      </c>
      <c r="L75" s="66" t="e">
        <f t="shared" si="23"/>
        <v>#REF!</v>
      </c>
      <c r="M75" s="66">
        <f t="shared" si="23"/>
        <v>0.10155593163871446</v>
      </c>
      <c r="N75" s="66">
        <f t="shared" si="23"/>
        <v>0.12029137501526523</v>
      </c>
      <c r="O75" s="66" t="e">
        <f>(G74+H74+I74)/3</f>
        <v>#REF!</v>
      </c>
    </row>
    <row r="76" spans="1:15" ht="43.5" customHeight="1">
      <c r="A76" s="44" t="s">
        <v>108</v>
      </c>
      <c r="B76" s="78" t="s">
        <v>114</v>
      </c>
      <c r="C76" s="66" t="s">
        <v>24</v>
      </c>
      <c r="D76" s="66" t="s">
        <v>24</v>
      </c>
      <c r="E76" s="68" t="s">
        <v>24</v>
      </c>
      <c r="F76" s="66">
        <f aca="true" t="shared" si="24" ref="F76:O76">F29/F8</f>
        <v>0.07597372466370034</v>
      </c>
      <c r="G76" s="66">
        <f t="shared" si="24"/>
        <v>0.06827834051292749</v>
      </c>
      <c r="H76" s="66">
        <f t="shared" si="24"/>
        <v>0.06000753078435904</v>
      </c>
      <c r="I76" s="66">
        <f t="shared" si="24"/>
        <v>0.046567350752791954</v>
      </c>
      <c r="J76" s="66">
        <f t="shared" si="24"/>
        <v>0.05584193975949286</v>
      </c>
      <c r="K76" s="66">
        <f t="shared" si="24"/>
        <v>0.04456189517673616</v>
      </c>
      <c r="L76" s="66">
        <f t="shared" si="24"/>
        <v>0.023187463940731477</v>
      </c>
      <c r="M76" s="66">
        <f t="shared" si="24"/>
        <v>0.02675705309820942</v>
      </c>
      <c r="N76" s="66">
        <f t="shared" si="24"/>
        <v>0.024208797447774332</v>
      </c>
      <c r="O76" s="66">
        <f t="shared" si="24"/>
        <v>0.01665494242224312</v>
      </c>
    </row>
    <row r="77" spans="1:15" s="35" customFormat="1" ht="43.5" customHeight="1">
      <c r="A77" s="44"/>
      <c r="B77" s="77" t="s">
        <v>115</v>
      </c>
      <c r="C77" s="66" t="s">
        <v>24</v>
      </c>
      <c r="D77" s="66" t="s">
        <v>24</v>
      </c>
      <c r="E77" s="68" t="s">
        <v>24</v>
      </c>
      <c r="F77" s="67">
        <f aca="true" t="shared" si="25" ref="F77:O77">(F29-F33-F35-F37)/F8</f>
        <v>0.07597372466370034</v>
      </c>
      <c r="G77" s="67">
        <f t="shared" si="25"/>
        <v>0.06827834051292749</v>
      </c>
      <c r="H77" s="67">
        <f t="shared" si="25"/>
        <v>0.06000753078435904</v>
      </c>
      <c r="I77" s="67">
        <f t="shared" si="25"/>
        <v>0.046567350752791954</v>
      </c>
      <c r="J77" s="67">
        <f t="shared" si="25"/>
        <v>0.05584193975949286</v>
      </c>
      <c r="K77" s="67">
        <f t="shared" si="25"/>
        <v>0.04456189517673616</v>
      </c>
      <c r="L77" s="67">
        <f t="shared" si="25"/>
        <v>0.023187463940731477</v>
      </c>
      <c r="M77" s="67">
        <f t="shared" si="25"/>
        <v>0.02675705309820942</v>
      </c>
      <c r="N77" s="67">
        <f t="shared" si="25"/>
        <v>0.024208797447774332</v>
      </c>
      <c r="O77" s="67">
        <f t="shared" si="25"/>
        <v>0.01665494242224312</v>
      </c>
    </row>
    <row r="78" spans="1:15" s="35" customFormat="1" ht="37.5" customHeight="1">
      <c r="A78" s="70"/>
      <c r="B78" s="71"/>
      <c r="C78" s="72"/>
      <c r="D78" s="72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s="35" customFormat="1" ht="37.5" customHeight="1">
      <c r="A79" s="70"/>
      <c r="B79" s="71"/>
      <c r="C79" s="72"/>
      <c r="D79" s="72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34.5" customHeight="1">
      <c r="A80" s="122" t="s">
        <v>137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6" s="41" customFormat="1" ht="24.75" customHeight="1">
      <c r="A81" s="117" t="s">
        <v>0</v>
      </c>
      <c r="B81" s="117" t="s">
        <v>1</v>
      </c>
      <c r="C81" s="117" t="s">
        <v>12</v>
      </c>
      <c r="D81" s="117"/>
      <c r="E81" s="117" t="s">
        <v>150</v>
      </c>
      <c r="F81" s="117" t="s">
        <v>15</v>
      </c>
      <c r="G81" s="117" t="s">
        <v>16</v>
      </c>
      <c r="H81" s="117"/>
      <c r="I81" s="117"/>
      <c r="J81" s="117"/>
      <c r="K81" s="117"/>
      <c r="L81" s="117"/>
      <c r="M81" s="117"/>
      <c r="N81" s="117"/>
      <c r="O81" s="117"/>
      <c r="P81" s="43"/>
    </row>
    <row r="82" spans="1:15" s="41" customFormat="1" ht="30" customHeight="1">
      <c r="A82" s="117"/>
      <c r="B82" s="117"/>
      <c r="C82" s="44" t="s">
        <v>13</v>
      </c>
      <c r="D82" s="44" t="s">
        <v>14</v>
      </c>
      <c r="E82" s="117"/>
      <c r="F82" s="117"/>
      <c r="G82" s="44" t="s">
        <v>17</v>
      </c>
      <c r="H82" s="44" t="s">
        <v>18</v>
      </c>
      <c r="I82" s="44" t="s">
        <v>19</v>
      </c>
      <c r="J82" s="44" t="s">
        <v>20</v>
      </c>
      <c r="K82" s="44" t="s">
        <v>143</v>
      </c>
      <c r="L82" s="44" t="s">
        <v>144</v>
      </c>
      <c r="M82" s="44" t="s">
        <v>145</v>
      </c>
      <c r="N82" s="44" t="s">
        <v>146</v>
      </c>
      <c r="O82" s="44" t="s">
        <v>147</v>
      </c>
    </row>
    <row r="83" spans="1:15" s="41" customFormat="1" ht="15" customHeight="1">
      <c r="A83" s="44">
        <v>1</v>
      </c>
      <c r="B83" s="44">
        <v>2</v>
      </c>
      <c r="C83" s="44">
        <v>3</v>
      </c>
      <c r="D83" s="44">
        <v>4</v>
      </c>
      <c r="E83" s="44">
        <v>5</v>
      </c>
      <c r="F83" s="44">
        <v>6</v>
      </c>
      <c r="G83" s="44">
        <v>7</v>
      </c>
      <c r="H83" s="44">
        <v>8</v>
      </c>
      <c r="I83" s="44">
        <v>9</v>
      </c>
      <c r="J83" s="44">
        <v>10</v>
      </c>
      <c r="K83" s="44">
        <v>11</v>
      </c>
      <c r="L83" s="44">
        <v>12</v>
      </c>
      <c r="M83" s="44">
        <v>13</v>
      </c>
      <c r="N83" s="44">
        <v>14</v>
      </c>
      <c r="O83" s="44">
        <v>15</v>
      </c>
    </row>
    <row r="84" spans="1:15" s="35" customFormat="1" ht="21.75" customHeight="1">
      <c r="A84" s="32" t="s">
        <v>138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71145752</v>
      </c>
      <c r="F84" s="31">
        <f t="shared" si="26"/>
        <v>63540652</v>
      </c>
      <c r="G84" s="31">
        <f t="shared" si="26"/>
        <v>65468858.30000001</v>
      </c>
      <c r="H84" s="31">
        <f t="shared" si="26"/>
        <v>67183234.2925</v>
      </c>
      <c r="I84" s="31">
        <f t="shared" si="26"/>
        <v>69909495.54511249</v>
      </c>
      <c r="J84" s="31">
        <f t="shared" si="26"/>
        <v>73260349.07848182</v>
      </c>
      <c r="K84" s="31">
        <f t="shared" si="26"/>
        <v>76859388.19289815</v>
      </c>
      <c r="L84" s="31">
        <f t="shared" si="26"/>
        <v>80733279.18848488</v>
      </c>
      <c r="M84" s="31">
        <f t="shared" si="26"/>
        <v>84912190.87770328</v>
      </c>
      <c r="N84" s="31">
        <f t="shared" si="26"/>
        <v>89430299.24020626</v>
      </c>
      <c r="O84" s="31">
        <f t="shared" si="26"/>
        <v>94326354.31401357</v>
      </c>
    </row>
    <row r="85" spans="1:15" s="35" customFormat="1" ht="21.75" customHeight="1">
      <c r="A85" s="32" t="s">
        <v>109</v>
      </c>
      <c r="B85" s="33" t="s">
        <v>95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69178139</v>
      </c>
      <c r="F85" s="31">
        <f t="shared" si="27"/>
        <v>62608536</v>
      </c>
      <c r="G85" s="31">
        <f t="shared" si="27"/>
        <v>62464753.441</v>
      </c>
      <c r="H85" s="31" t="e">
        <f t="shared" si="27"/>
        <v>#REF!</v>
      </c>
      <c r="I85" s="31" t="e">
        <f t="shared" si="27"/>
        <v>#REF!</v>
      </c>
      <c r="J85" s="31">
        <f t="shared" si="27"/>
        <v>69812349.12008137</v>
      </c>
      <c r="K85" s="31">
        <f t="shared" si="27"/>
        <v>73911388.69150461</v>
      </c>
      <c r="L85" s="31">
        <f t="shared" si="27"/>
        <v>79235279.43101346</v>
      </c>
      <c r="M85" s="31">
        <f t="shared" si="27"/>
        <v>82914191.11000443</v>
      </c>
      <c r="N85" s="31">
        <f t="shared" si="27"/>
        <v>87432299.01961237</v>
      </c>
      <c r="O85" s="31">
        <f t="shared" si="27"/>
        <v>92826353.85677111</v>
      </c>
    </row>
    <row r="86" spans="1:15" s="35" customFormat="1" ht="29.25" customHeight="1">
      <c r="A86" s="32"/>
      <c r="B86" s="33" t="s">
        <v>112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28" ref="J86:O86">J16+J34+J42</f>
        <v>156768</v>
      </c>
      <c r="K86" s="31">
        <f t="shared" si="28"/>
        <v>75725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</row>
    <row r="87" spans="1:15" s="35" customFormat="1" ht="21.75" customHeight="1">
      <c r="A87" s="32" t="s">
        <v>110</v>
      </c>
      <c r="B87" s="33" t="s">
        <v>74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1967613</v>
      </c>
      <c r="F87" s="31">
        <f t="shared" si="29"/>
        <v>932116</v>
      </c>
      <c r="G87" s="31">
        <f t="shared" si="29"/>
        <v>3004104.8590000123</v>
      </c>
      <c r="H87" s="31" t="e">
        <f t="shared" si="29"/>
        <v>#REF!</v>
      </c>
      <c r="I87" s="31" t="e">
        <f t="shared" si="29"/>
        <v>#REF!</v>
      </c>
      <c r="J87" s="31">
        <f t="shared" si="29"/>
        <v>3447999.958400458</v>
      </c>
      <c r="K87" s="31">
        <f t="shared" si="29"/>
        <v>2947999.5013935417</v>
      </c>
      <c r="L87" s="31">
        <f t="shared" si="29"/>
        <v>1497999.7574714124</v>
      </c>
      <c r="M87" s="31">
        <f t="shared" si="29"/>
        <v>1997999.7676988542</v>
      </c>
      <c r="N87" s="31">
        <f t="shared" si="29"/>
        <v>1998000.2205938846</v>
      </c>
      <c r="O87" s="31">
        <f t="shared" si="29"/>
        <v>1500000.457242459</v>
      </c>
    </row>
    <row r="88" spans="1:15" s="35" customFormat="1" ht="21.75" customHeight="1">
      <c r="A88" s="32" t="s">
        <v>111</v>
      </c>
      <c r="B88" s="33" t="s">
        <v>96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2965111</v>
      </c>
      <c r="F88" s="31">
        <f t="shared" si="30"/>
        <v>2090304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133</v>
      </c>
      <c r="B89" s="33" t="s">
        <v>97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2448000</v>
      </c>
      <c r="J89" s="31">
        <f t="shared" si="31"/>
        <v>3448000</v>
      </c>
      <c r="K89" s="31">
        <f t="shared" si="31"/>
        <v>2948000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23" t="s">
        <v>136</v>
      </c>
      <c r="B90" s="81" t="s">
        <v>117</v>
      </c>
      <c r="C90" s="59">
        <f>C84-C85+C88-C89</f>
        <v>2738870</v>
      </c>
      <c r="D90" s="59">
        <f>D84-D85+D88-D89</f>
        <v>2965111</v>
      </c>
      <c r="E90" s="59">
        <f>E84-E85+E88-E89</f>
        <v>2090304</v>
      </c>
      <c r="F90" s="60">
        <f>F8-F85+F88-F89</f>
        <v>0</v>
      </c>
      <c r="G90" s="60">
        <f>G8-G85+G88-G89</f>
        <v>-0.14099998772144318</v>
      </c>
      <c r="H90" s="60" t="e">
        <f>H8-H85+H88-H89</f>
        <v>#REF!</v>
      </c>
      <c r="I90" s="60" t="e">
        <f>I8-I85+I88-I89</f>
        <v>#REF!</v>
      </c>
      <c r="J90" s="60">
        <f aca="true" t="shared" si="32" ref="J90:O90">J8-J85+J88-J89</f>
        <v>-0.041599541902542114</v>
      </c>
      <c r="K90" s="60">
        <f t="shared" si="32"/>
        <v>-0.49860645830631256</v>
      </c>
      <c r="L90" s="60">
        <f t="shared" si="32"/>
        <v>-0.24252858757972717</v>
      </c>
      <c r="M90" s="60">
        <f t="shared" si="32"/>
        <v>-0.23230114579200745</v>
      </c>
      <c r="N90" s="60">
        <f t="shared" si="32"/>
        <v>0.2205938845872879</v>
      </c>
      <c r="O90" s="60">
        <f t="shared" si="32"/>
        <v>0.4572424590587616</v>
      </c>
    </row>
    <row r="91" spans="1:15" s="35" customFormat="1" ht="58.5" customHeight="1">
      <c r="A91" s="124"/>
      <c r="B91" s="81" t="s">
        <v>162</v>
      </c>
      <c r="C91" s="59">
        <f>C9-C12-C30+C24+C25</f>
        <v>-728525</v>
      </c>
      <c r="D91" s="59">
        <f aca="true" t="shared" si="33" ref="D91:O91">D9-D12-D30+D24+D25</f>
        <v>648249</v>
      </c>
      <c r="E91" s="59">
        <f t="shared" si="33"/>
        <v>2325993</v>
      </c>
      <c r="F91" s="74">
        <f t="shared" si="33"/>
        <v>543163</v>
      </c>
      <c r="G91" s="74">
        <f t="shared" si="33"/>
        <v>1357155.8590000123</v>
      </c>
      <c r="H91" s="74" t="e">
        <f t="shared" si="33"/>
        <v>#REF!</v>
      </c>
      <c r="I91" s="74" t="e">
        <f t="shared" si="33"/>
        <v>#REF!</v>
      </c>
      <c r="J91" s="74">
        <f t="shared" si="33"/>
        <v>6048676.958400466</v>
      </c>
      <c r="K91" s="74">
        <f t="shared" si="33"/>
        <v>7815751.501393542</v>
      </c>
      <c r="L91" s="74">
        <f t="shared" si="33"/>
        <v>9721473.757471412</v>
      </c>
      <c r="M91" s="74">
        <f t="shared" si="33"/>
        <v>11783303.767698854</v>
      </c>
      <c r="N91" s="74">
        <f t="shared" si="33"/>
        <v>14118760.220593885</v>
      </c>
      <c r="O91" s="74">
        <f t="shared" si="33"/>
        <v>16746127.457242459</v>
      </c>
    </row>
  </sheetData>
  <sheetProtection/>
  <mergeCells count="28"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1:O1"/>
    <mergeCell ref="A2:O2"/>
    <mergeCell ref="A3:O3"/>
    <mergeCell ref="A5:A6"/>
    <mergeCell ref="B5:B6"/>
    <mergeCell ref="C5:D5"/>
    <mergeCell ref="E5:E6"/>
    <mergeCell ref="F5:F6"/>
    <mergeCell ref="G5:O5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User</cp:lastModifiedBy>
  <cp:lastPrinted>2011-02-01T10:51:11Z</cp:lastPrinted>
  <dcterms:created xsi:type="dcterms:W3CDTF">2010-07-28T16:34:46Z</dcterms:created>
  <dcterms:modified xsi:type="dcterms:W3CDTF">2011-02-08T09:18:17Z</dcterms:modified>
  <cp:category/>
  <cp:version/>
  <cp:contentType/>
  <cp:contentStatus/>
</cp:coreProperties>
</file>