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-zmiana RP VII 2011" sheetId="1" r:id="rId1"/>
    <sheet name="zał_2_Przedsięwzięcia" sheetId="2" r:id="rId2"/>
    <sheet name="Raport zgodności" sheetId="3" r:id="rId3"/>
    <sheet name="zał_1_WPF próbne obliczenia" sheetId="4" r:id="rId4"/>
  </sheets>
  <externalReferences>
    <externalReference r:id="rId7"/>
  </externalReferences>
  <definedNames>
    <definedName name="_xlnm.Print_Area" localSheetId="3">'zał_1_WPF próbne obliczenia'!$A$1:$O$91</definedName>
    <definedName name="_xlnm.Print_Area" localSheetId="0">'zał_1_WPF-zmiana RP VII 2011'!$A$1:$O$91</definedName>
  </definedNames>
  <calcPr fullCalcOnLoad="1"/>
</workbook>
</file>

<file path=xl/sharedStrings.xml><?xml version="1.0" encoding="utf-8"?>
<sst xmlns="http://schemas.openxmlformats.org/spreadsheetml/2006/main" count="623" uniqueCount="180">
  <si>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</si>
  <si>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</si>
  <si>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</si>
  <si>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</si>
  <si>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</si>
  <si>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</si>
  <si>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</si>
  <si>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</si>
  <si>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</si>
  <si>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</si>
  <si>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</si>
  <si>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</si>
  <si>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</si>
  <si>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</si>
  <si>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</si>
  <si>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</si>
  <si>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</si>
  <si>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</si>
  <si>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</si>
  <si>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</si>
  <si>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</si>
  <si>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</si>
  <si>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</si>
  <si>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</si>
  <si>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</si>
  <si>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</si>
  <si>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</si>
  <si>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</si>
  <si>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</si>
  <si>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</si>
  <si>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</si>
  <si>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</si>
  <si>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</si>
  <si>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</si>
  <si>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</si>
  <si>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</si>
  <si>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</si>
  <si>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</si>
  <si>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</si>
  <si>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</si>
  <si>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</si>
  <si>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</si>
  <si>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</si>
  <si>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</si>
  <si>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</si>
  <si>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</si>
  <si>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</si>
  <si>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</si>
  <si>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</si>
  <si>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</si>
  <si>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</si>
  <si>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</si>
  <si>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</si>
  <si>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</si>
  <si>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</si>
  <si>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</si>
  <si>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</si>
  <si>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</si>
  <si>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</si>
  <si>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</si>
  <si>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</si>
  <si>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</si>
  <si>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</si>
  <si>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</si>
  <si>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</si>
  <si>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</si>
  <si>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</si>
  <si>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</si>
  <si>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</si>
  <si>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</si>
  <si>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</si>
  <si>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</si>
  <si>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</si>
  <si>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</si>
  <si>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</si>
  <si>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</si>
  <si>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</si>
  <si>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</si>
  <si>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</si>
  <si>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</si>
  <si>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</si>
  <si>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</si>
  <si>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</si>
  <si>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</si>
  <si>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</si>
  <si>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</si>
  <si>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</si>
  <si>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</si>
  <si>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</si>
  <si>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</si>
  <si>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</si>
  <si>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</si>
  <si>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</si>
  <si>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</si>
  <si>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</si>
  <si>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</si>
  <si>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</si>
  <si>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</si>
  <si>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</si>
  <si>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</si>
  <si>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</si>
  <si>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</si>
  <si>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</si>
  <si>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</si>
  <si>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</si>
  <si>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</si>
  <si>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</si>
  <si>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</si>
  <si>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</si>
  <si>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</si>
  <si>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</si>
  <si>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</si>
  <si>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</si>
  <si>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</si>
  <si>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</si>
  <si>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</si>
  <si>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</si>
  <si>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</si>
  <si>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</si>
  <si>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</si>
  <si>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</si>
  <si>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</si>
  <si>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</si>
  <si>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</si>
  <si>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</si>
  <si>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</si>
  <si>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</si>
  <si>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</si>
  <si>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</si>
  <si>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</si>
  <si>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</si>
  <si>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</si>
  <si>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</si>
  <si>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</si>
  <si>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</si>
  <si>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</si>
  <si>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</si>
  <si>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</si>
  <si>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</si>
  <si>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</si>
  <si>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</si>
  <si>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</si>
  <si>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</si>
  <si>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</si>
  <si>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</si>
  <si>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</si>
  <si>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</si>
  <si>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</si>
  <si>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</si>
  <si>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</si>
  <si>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</si>
  <si>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</si>
  <si>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</si>
  <si>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</si>
  <si>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</si>
  <si>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</si>
  <si>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</si>
  <si>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</si>
  <si>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</si>
  <si>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</si>
  <si>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</si>
  <si>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</si>
  <si>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</si>
  <si>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</si>
  <si>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</si>
  <si>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</si>
  <si>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</si>
  <si>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</si>
  <si>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</si>
  <si>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</si>
  <si>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</si>
  <si>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</si>
  <si>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</si>
  <si>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</si>
  <si>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2010 rok              wg planu na 30.09.10</t>
  </si>
  <si>
    <t>Starostwo Powiatowe w Jeleniej Górze</t>
  </si>
  <si>
    <t>- wydatki bieżące na realizację projektu pn. "Karkonosze - Łużyce Górne - aktywnie przez cztery pory roku" współfinansowanego ze środków Programu Operacyjnego Współpracy Trnasgranicznej Polska - Saksonia 2007-2013</t>
  </si>
  <si>
    <t>Załącznik nr 1 do uchwały nr XI/59/11z dnia 28 lipca 2011 r.Rady Powiatu Jeleniogórskiego w sprawie wieloletniej prognozy finansowej Powiatu Jeleniogórskiegona lata 2011 - 2020</t>
  </si>
  <si>
    <t>Załącznik nr 2 do uchwały nr  XI/59/11z dnia 28 lipca 2011 r Rady Powiatu Jeleniogórskiego w sprawie wieloletniej prognozy finansowej Powiatu Jeleniogórskiego na lata 2011 - 2020</t>
  </si>
  <si>
    <t>Załącznik nr 1 do uchwały nr  XI/59/11 z dnia 28 lipca 2011 r. Rady Powiatu Jeleniogórskiego w sprawie zmian w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</si>
</sst>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3"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0" fontId="1" fillId="15" borderId="10" xfId="0" applyFont="1" applyFill="1" applyBorder="1" applyAlignment="1" applyProtection="1">
      <alignment horizontal="center" vertical="center" textRotation="90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15" borderId="10" xfId="0" applyFont="1" applyFill="1" applyBorder="1" applyAlignment="1" applyProtection="1">
      <alignment horizontal="center" vertical="center" textRotation="90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Border="1" applyAlignment="1" applyProtection="1">
      <alignment horizontal="center" vertical="center" wrapText="1"/>
      <protection/>
    </xf>
    <xf numFmtId="3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26" fillId="15" borderId="10" xfId="0" applyFont="1" applyFill="1" applyBorder="1" applyAlignment="1" applyProtection="1">
      <alignment horizontal="left" vertical="center" wrapText="1"/>
      <protection/>
    </xf>
    <xf numFmtId="0" fontId="26" fillId="15" borderId="16" xfId="0" applyFont="1" applyFill="1" applyBorder="1" applyAlignment="1" applyProtection="1">
      <alignment horizontal="left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vertical="center" wrapText="1"/>
      <protection/>
    </xf>
    <xf numFmtId="3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18" fillId="15" borderId="19" xfId="0" applyFont="1" applyFill="1" applyBorder="1" applyAlignment="1" applyProtection="1">
      <alignment horizontal="center" vertical="center" textRotation="90" wrapText="1"/>
      <protection/>
    </xf>
    <xf numFmtId="0" fontId="18" fillId="15" borderId="20" xfId="0" applyFont="1" applyFill="1" applyBorder="1" applyAlignment="1" applyProtection="1">
      <alignment horizontal="center" vertical="center" textRotation="90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24" borderId="16" xfId="0" applyFont="1" applyFill="1" applyBorder="1" applyAlignment="1" applyProtection="1">
      <alignment vertical="center" wrapText="1"/>
      <protection/>
    </xf>
    <xf numFmtId="0" fontId="18" fillId="24" borderId="22" xfId="0" applyFont="1" applyFill="1" applyBorder="1" applyAlignment="1" applyProtection="1">
      <alignment vertical="center" wrapText="1"/>
      <protection/>
    </xf>
    <xf numFmtId="0" fontId="18" fillId="24" borderId="17" xfId="0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1" sqref="A1:O1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7" t="s">
        <v>179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30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1.75" customHeight="1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174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69533602</v>
      </c>
      <c r="G8" s="9">
        <f t="shared" si="0"/>
        <v>65686319</v>
      </c>
      <c r="H8" s="9">
        <f t="shared" si="0"/>
        <v>67360932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58776064</v>
      </c>
      <c r="G9" s="34">
        <v>63586319</v>
      </c>
      <c r="H9" s="34">
        <v>66960932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10757538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2100000</v>
      </c>
      <c r="H11" s="57">
        <v>400000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58515205</v>
      </c>
      <c r="G12" s="9">
        <f t="shared" si="1"/>
        <v>60613163.816</v>
      </c>
      <c r="H12" s="9">
        <f t="shared" si="1"/>
        <v>62447433.02500799</v>
      </c>
      <c r="I12" s="9">
        <f t="shared" si="1"/>
        <v>64262437.035958305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v>26831084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v>7239740</v>
      </c>
      <c r="G14" s="34">
        <v>7280167</v>
      </c>
      <c r="H14" s="34">
        <v>7353469</v>
      </c>
      <c r="I14" s="34">
        <v>7538555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5165891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457601</v>
      </c>
      <c r="G16" s="31">
        <f>G17+G18+G19</f>
        <v>433937</v>
      </c>
      <c r="H16" s="31">
        <f>H17+H18+H19</f>
        <v>380046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9"/>
      <c r="B17" s="86" t="s">
        <v>132</v>
      </c>
      <c r="C17" s="34" t="s">
        <v>24</v>
      </c>
      <c r="D17" s="34" t="s">
        <v>24</v>
      </c>
      <c r="E17" s="34" t="s">
        <v>24</v>
      </c>
      <c r="F17" s="34">
        <f>SUM(zał_2_Przedsięwzięcia!I12)</f>
        <v>269980</v>
      </c>
      <c r="G17" s="34">
        <f>SUM(zał_2_Przedsięwzięcia!J12)</f>
        <v>255836</v>
      </c>
      <c r="H17" s="34">
        <f>SUM(zał_2_Przedsięwzięcia!K12)</f>
        <v>209056</v>
      </c>
      <c r="I17" s="34">
        <f>SUM(zał_2_Przedsięwzięcia!L12)</f>
        <v>0</v>
      </c>
      <c r="J17" s="34">
        <f>SUM(zał_2_Przedsięwzięcia!M12)</f>
        <v>0</v>
      </c>
      <c r="K17" s="34"/>
      <c r="L17" s="34"/>
      <c r="M17" s="34"/>
      <c r="N17" s="34"/>
      <c r="O17" s="34"/>
    </row>
    <row r="18" spans="1:15" s="58" customFormat="1" ht="27.75" customHeight="1">
      <c r="A18" s="109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9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23986780</v>
      </c>
      <c r="G20" s="34">
        <v>24100028</v>
      </c>
      <c r="H20" s="34">
        <v>24820523</v>
      </c>
      <c r="I20" s="34">
        <v>25530659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11018397</v>
      </c>
      <c r="G21" s="9">
        <f t="shared" si="3"/>
        <v>5073155.184</v>
      </c>
      <c r="H21" s="9">
        <f t="shared" si="3"/>
        <v>4913498.974992007</v>
      </c>
      <c r="I21" s="9">
        <f t="shared" si="3"/>
        <v>5647058.509154186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260859</v>
      </c>
      <c r="G22" s="62">
        <f t="shared" si="4"/>
        <v>2973155.1840000004</v>
      </c>
      <c r="H22" s="62">
        <f t="shared" si="4"/>
        <v>4513498.974992007</v>
      </c>
      <c r="I22" s="62">
        <f t="shared" si="4"/>
        <v>5647058.509154186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2414533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2414533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13432930</v>
      </c>
      <c r="G27" s="9">
        <f t="shared" si="6"/>
        <v>5073155.184</v>
      </c>
      <c r="H27" s="9">
        <f t="shared" si="6"/>
        <v>4913498.974992007</v>
      </c>
      <c r="I27" s="9">
        <f t="shared" si="6"/>
        <v>5647058.509154186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2675392</v>
      </c>
      <c r="G28" s="64">
        <f t="shared" si="7"/>
        <v>2973155.1840000004</v>
      </c>
      <c r="H28" s="64">
        <f t="shared" si="7"/>
        <v>4513498.974992007</v>
      </c>
      <c r="I28" s="64">
        <f t="shared" si="7"/>
        <v>5647058.509154186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870392</v>
      </c>
      <c r="G39" s="71">
        <f t="shared" si="10"/>
        <v>1507155.1840000004</v>
      </c>
      <c r="H39" s="71">
        <f t="shared" si="10"/>
        <v>3529998.974992007</v>
      </c>
      <c r="I39" s="71">
        <f t="shared" si="10"/>
        <v>4839558.509154186</v>
      </c>
      <c r="J39" s="71">
        <f aca="true" t="shared" si="11" ref="J39:O39">J9-J12+J23-J30</f>
        <v>6048676.958400466</v>
      </c>
      <c r="K39" s="71">
        <f t="shared" si="11"/>
        <v>7815751.501393542</v>
      </c>
      <c r="L39" s="71">
        <f t="shared" si="11"/>
        <v>9721473.757471412</v>
      </c>
      <c r="M39" s="71">
        <f t="shared" si="11"/>
        <v>11783303.767698854</v>
      </c>
      <c r="N39" s="71">
        <f t="shared" si="11"/>
        <v>14118760.220593885</v>
      </c>
      <c r="O39" s="71">
        <f t="shared" si="11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8605510</v>
      </c>
      <c r="G40" s="9">
        <f>G27-G29-G38</f>
        <v>603050.1840000004</v>
      </c>
      <c r="H40" s="9">
        <f>H27-H29-H38</f>
        <v>881998.974992007</v>
      </c>
      <c r="I40" s="9">
        <f>I27-I29-I38</f>
        <v>2391558.5091541857</v>
      </c>
      <c r="J40" s="9">
        <f aca="true" t="shared" si="12" ref="J40:O40">J27-J29-J38</f>
        <v>2600676.9584004655</v>
      </c>
      <c r="K40" s="9">
        <f t="shared" si="12"/>
        <v>4867751.501393542</v>
      </c>
      <c r="L40" s="9">
        <f t="shared" si="12"/>
        <v>8223473.757471412</v>
      </c>
      <c r="M40" s="9">
        <f t="shared" si="12"/>
        <v>9785303.767698854</v>
      </c>
      <c r="N40" s="9">
        <f t="shared" si="12"/>
        <v>12120760.220593885</v>
      </c>
      <c r="O40" s="9">
        <f t="shared" si="12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8605510</v>
      </c>
      <c r="G41" s="9">
        <f>G42+G47</f>
        <v>603050</v>
      </c>
      <c r="H41" s="9">
        <f>H42+H47</f>
        <v>881999</v>
      </c>
      <c r="I41" s="9">
        <f aca="true" t="shared" si="13" ref="I41:O41">I42+I47</f>
        <v>2391559</v>
      </c>
      <c r="J41" s="9">
        <f t="shared" si="13"/>
        <v>2600677</v>
      </c>
      <c r="K41" s="9">
        <f t="shared" si="13"/>
        <v>4867752</v>
      </c>
      <c r="L41" s="9">
        <f t="shared" si="13"/>
        <v>8223474</v>
      </c>
      <c r="M41" s="9">
        <f t="shared" si="13"/>
        <v>9785304</v>
      </c>
      <c r="N41" s="9">
        <f t="shared" si="13"/>
        <v>12120760</v>
      </c>
      <c r="O41" s="9">
        <f t="shared" si="13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110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11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11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5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8605510</v>
      </c>
      <c r="G47" s="57">
        <v>603050</v>
      </c>
      <c r="H47" s="57">
        <v>881999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>
        <f t="shared" si="15"/>
        <v>0.18400000035762787</v>
      </c>
      <c r="H50" s="9">
        <f t="shared" si="15"/>
        <v>-0.02500799298286438</v>
      </c>
      <c r="I50" s="9">
        <f t="shared" si="15"/>
        <v>-0.49084581434726715</v>
      </c>
      <c r="J50" s="9">
        <f t="shared" si="15"/>
        <v>-0.04159953445196152</v>
      </c>
      <c r="K50" s="9">
        <f t="shared" si="15"/>
        <v>-0.49860645830631256</v>
      </c>
      <c r="L50" s="9">
        <f t="shared" si="15"/>
        <v>-0.24252858757972717</v>
      </c>
      <c r="M50" s="9">
        <f t="shared" si="15"/>
        <v>-0.23230114579200745</v>
      </c>
      <c r="N50" s="9">
        <f t="shared" si="15"/>
        <v>0.2205938845872879</v>
      </c>
      <c r="O50" s="9">
        <f t="shared" si="15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03" t="s">
        <v>72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6" s="52" customFormat="1" ht="24.75" customHeight="1">
      <c r="A53" s="105" t="s">
        <v>0</v>
      </c>
      <c r="B53" s="105" t="s">
        <v>1</v>
      </c>
      <c r="C53" s="105" t="s">
        <v>12</v>
      </c>
      <c r="D53" s="105"/>
      <c r="E53" s="105" t="s">
        <v>158</v>
      </c>
      <c r="F53" s="105" t="s">
        <v>15</v>
      </c>
      <c r="G53" s="105" t="s">
        <v>16</v>
      </c>
      <c r="H53" s="105"/>
      <c r="I53" s="105"/>
      <c r="J53" s="105"/>
      <c r="K53" s="105"/>
      <c r="L53" s="105"/>
      <c r="M53" s="105"/>
      <c r="N53" s="105"/>
      <c r="O53" s="105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18885999.81</v>
      </c>
      <c r="H56" s="9">
        <f t="shared" si="16"/>
        <v>15837999.809999999</v>
      </c>
      <c r="I56" s="9">
        <f t="shared" si="16"/>
        <v>13389999.809999999</v>
      </c>
      <c r="J56" s="9">
        <f t="shared" si="16"/>
        <v>9941999.809999999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2448000</v>
      </c>
      <c r="J58" s="9">
        <f aca="true" t="shared" si="19" ref="J58:O58">J36</f>
        <v>3448000</v>
      </c>
      <c r="K58" s="9">
        <f t="shared" si="19"/>
        <v>2948000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10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11"/>
      <c r="B62" s="65" t="s">
        <v>11</v>
      </c>
      <c r="C62" s="57"/>
      <c r="D62" s="57"/>
      <c r="E62" s="57">
        <v>2718756</v>
      </c>
      <c r="F62" s="57">
        <v>543163</v>
      </c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11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5"/>
      <c r="B64" s="65" t="s">
        <v>76</v>
      </c>
      <c r="C64" s="57">
        <v>392660</v>
      </c>
      <c r="D64" s="57">
        <v>513950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0.06942571449124699</v>
      </c>
      <c r="G70" s="77">
        <f t="shared" si="24"/>
        <v>0.06805229868338337</v>
      </c>
      <c r="H70" s="77">
        <f t="shared" si="24"/>
        <v>0.05984923130220348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0.06942571449124699</v>
      </c>
      <c r="G71" s="78">
        <f t="shared" si="25"/>
        <v>0.06805229868338337</v>
      </c>
      <c r="H71" s="78">
        <f t="shared" si="25"/>
        <v>0.05984923130220348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0.314813330251466</v>
      </c>
      <c r="G72" s="77">
        <f t="shared" si="26"/>
        <v>0.2875180113228753</v>
      </c>
      <c r="H72" s="77">
        <f t="shared" si="26"/>
        <v>0.2351214471023055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0.314813330251466</v>
      </c>
      <c r="G73" s="78">
        <f t="shared" si="27"/>
        <v>0.2875180113228753</v>
      </c>
      <c r="H73" s="78">
        <f t="shared" si="27"/>
        <v>0.2351214471023055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0.026631771499483085</v>
      </c>
      <c r="G74" s="77">
        <f t="shared" si="28"/>
        <v>0.05491486262154529</v>
      </c>
      <c r="H74" s="77">
        <f t="shared" si="28"/>
        <v>0.05834240795528196</v>
      </c>
      <c r="I74" s="77">
        <f t="shared" si="28"/>
        <v>0.069226053934708</v>
      </c>
      <c r="J74" s="77">
        <f>(J9+J11-J12-J30)/J8</f>
        <v>0.08256412963471799</v>
      </c>
      <c r="K74" s="77">
        <f>(K9+K11-K12-K30)/K8</f>
        <v>0.10168896325037</v>
      </c>
      <c r="L74" s="77">
        <f>(L9+L11-L12-L30)/L8</f>
        <v>0.12041470203105539</v>
      </c>
      <c r="M74" s="77">
        <f>(M9+M11-M12-M30)/M8</f>
        <v>0.1387704597643703</v>
      </c>
      <c r="N74" s="77">
        <f>(N9+N11-N12-N30)/N8</f>
        <v>0.15787446022819906</v>
      </c>
      <c r="O74" s="77">
        <f t="shared" si="28"/>
        <v>0.1775339201756319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0.009432488230528594</v>
      </c>
      <c r="H75" s="77">
        <f t="shared" si="29"/>
        <v>0.039656739250852356</v>
      </c>
      <c r="I75" s="77">
        <f t="shared" si="29"/>
        <v>0.046629680692103444</v>
      </c>
      <c r="J75" s="77">
        <f t="shared" si="29"/>
        <v>0.06082777483717842</v>
      </c>
      <c r="K75" s="77">
        <f t="shared" si="29"/>
        <v>0.07004419717490265</v>
      </c>
      <c r="L75" s="77">
        <f t="shared" si="29"/>
        <v>0.084493048939932</v>
      </c>
      <c r="M75" s="77">
        <f t="shared" si="29"/>
        <v>0.10155593163871446</v>
      </c>
      <c r="N75" s="77">
        <f t="shared" si="29"/>
        <v>0.12029137501526523</v>
      </c>
      <c r="O75" s="77">
        <f>(G74+H74+I74)/3</f>
        <v>0.06082777483717842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0.06942571449124699</v>
      </c>
      <c r="G76" s="77">
        <f t="shared" si="30"/>
        <v>0.06805229868338337</v>
      </c>
      <c r="H76" s="77">
        <f t="shared" si="30"/>
        <v>0.05984923130220348</v>
      </c>
      <c r="I76" s="77">
        <f t="shared" si="30"/>
        <v>0.046567350752791954</v>
      </c>
      <c r="J76" s="77">
        <f t="shared" si="30"/>
        <v>0.05584193975949286</v>
      </c>
      <c r="K76" s="77">
        <f t="shared" si="30"/>
        <v>0.04456189517673616</v>
      </c>
      <c r="L76" s="77">
        <f t="shared" si="30"/>
        <v>0.023187463940731477</v>
      </c>
      <c r="M76" s="77">
        <f t="shared" si="30"/>
        <v>0.02675705309820942</v>
      </c>
      <c r="N76" s="77">
        <f t="shared" si="30"/>
        <v>0.024208797447774332</v>
      </c>
      <c r="O76" s="77">
        <f t="shared" si="30"/>
        <v>0.01665494242224312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0.06942571449124699</v>
      </c>
      <c r="G77" s="78">
        <f t="shared" si="31"/>
        <v>0.06805229868338337</v>
      </c>
      <c r="H77" s="78">
        <f t="shared" si="31"/>
        <v>0.05984923130220348</v>
      </c>
      <c r="I77" s="78">
        <f t="shared" si="31"/>
        <v>0.046567350752791954</v>
      </c>
      <c r="J77" s="78">
        <f t="shared" si="31"/>
        <v>0.05584193975949286</v>
      </c>
      <c r="K77" s="78">
        <f t="shared" si="31"/>
        <v>0.04456189517673616</v>
      </c>
      <c r="L77" s="78">
        <f t="shared" si="31"/>
        <v>0.023187463940731477</v>
      </c>
      <c r="M77" s="78">
        <f t="shared" si="31"/>
        <v>0.02675705309820942</v>
      </c>
      <c r="N77" s="78">
        <f t="shared" si="31"/>
        <v>0.024208797447774332</v>
      </c>
      <c r="O77" s="78">
        <f t="shared" si="31"/>
        <v>0.01665494242224312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03" t="s">
        <v>138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69533602</v>
      </c>
      <c r="G84" s="31">
        <f t="shared" si="32"/>
        <v>65686319</v>
      </c>
      <c r="H84" s="31">
        <f t="shared" si="32"/>
        <v>67360932</v>
      </c>
      <c r="I84" s="31">
        <f t="shared" si="32"/>
        <v>69909495.54511249</v>
      </c>
      <c r="J84" s="31">
        <f aca="true" t="shared" si="33" ref="J84:O84">J8</f>
        <v>73260349.07848182</v>
      </c>
      <c r="K84" s="31">
        <f t="shared" si="33"/>
        <v>76859388.19289815</v>
      </c>
      <c r="L84" s="31">
        <f t="shared" si="33"/>
        <v>80733279.18848488</v>
      </c>
      <c r="M84" s="31">
        <f t="shared" si="33"/>
        <v>84912190.87770328</v>
      </c>
      <c r="N84" s="31">
        <f t="shared" si="33"/>
        <v>89430299.24020626</v>
      </c>
      <c r="O84" s="31">
        <f t="shared" si="33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68925715</v>
      </c>
      <c r="G85" s="31">
        <f t="shared" si="34"/>
        <v>62682213.816</v>
      </c>
      <c r="H85" s="31">
        <f t="shared" si="34"/>
        <v>64312932.02500799</v>
      </c>
      <c r="I85" s="31">
        <f t="shared" si="34"/>
        <v>67461496.0359583</v>
      </c>
      <c r="J85" s="31">
        <f aca="true" t="shared" si="35" ref="J85:O85">J12+J30+J41</f>
        <v>69812349.12008137</v>
      </c>
      <c r="K85" s="31">
        <f t="shared" si="35"/>
        <v>73911388.69150461</v>
      </c>
      <c r="L85" s="31">
        <f t="shared" si="35"/>
        <v>79235279.43101346</v>
      </c>
      <c r="M85" s="31">
        <f t="shared" si="35"/>
        <v>82914191.11000443</v>
      </c>
      <c r="N85" s="31">
        <f t="shared" si="35"/>
        <v>87432299.01961237</v>
      </c>
      <c r="O85" s="31">
        <f t="shared" si="35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457601</v>
      </c>
      <c r="G86" s="31">
        <f>G16+G34+G42</f>
        <v>433937</v>
      </c>
      <c r="H86" s="31">
        <f>H16+H34+H42</f>
        <v>380046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607887</v>
      </c>
      <c r="G87" s="31">
        <f t="shared" si="37"/>
        <v>3004105.1840000004</v>
      </c>
      <c r="H87" s="31">
        <f t="shared" si="37"/>
        <v>3047999.974992007</v>
      </c>
      <c r="I87" s="31">
        <f t="shared" si="37"/>
        <v>2447999.5091541857</v>
      </c>
      <c r="J87" s="31">
        <f aca="true" t="shared" si="38" ref="J87:O87">J8-J85</f>
        <v>3447999.958400458</v>
      </c>
      <c r="K87" s="31">
        <f t="shared" si="38"/>
        <v>2947999.5013935417</v>
      </c>
      <c r="L87" s="31">
        <f t="shared" si="38"/>
        <v>1497999.7574714124</v>
      </c>
      <c r="M87" s="31">
        <f t="shared" si="38"/>
        <v>1997999.7676988542</v>
      </c>
      <c r="N87" s="31">
        <f t="shared" si="38"/>
        <v>1998000.2205938846</v>
      </c>
      <c r="O87" s="31">
        <f t="shared" si="38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2414533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2448000</v>
      </c>
      <c r="J89" s="31">
        <f aca="true" t="shared" si="42" ref="J89:O89">J36+J38</f>
        <v>3448000</v>
      </c>
      <c r="K89" s="31">
        <f t="shared" si="42"/>
        <v>2948000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01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>
        <f>G8-G85+G88-G89</f>
        <v>0.18400000035762787</v>
      </c>
      <c r="H90" s="71">
        <f>H8-H85+H88-H89</f>
        <v>-0.02500799298286438</v>
      </c>
      <c r="I90" s="71">
        <f>I8-I85+I88-I89</f>
        <v>-0.49084581434726715</v>
      </c>
      <c r="J90" s="71">
        <f aca="true" t="shared" si="43" ref="J90:O90">J8-J85+J88-J89</f>
        <v>-0.041599541902542114</v>
      </c>
      <c r="K90" s="71">
        <f t="shared" si="43"/>
        <v>-0.49860645830631256</v>
      </c>
      <c r="L90" s="71">
        <f t="shared" si="43"/>
        <v>-0.24252858757972717</v>
      </c>
      <c r="M90" s="71">
        <f t="shared" si="43"/>
        <v>-0.23230114579200745</v>
      </c>
      <c r="N90" s="71">
        <f t="shared" si="43"/>
        <v>0.2205938845872879</v>
      </c>
      <c r="O90" s="71">
        <f t="shared" si="43"/>
        <v>0.4572424590587616</v>
      </c>
    </row>
    <row r="91" spans="1:15" s="35" customFormat="1" ht="58.5" customHeight="1">
      <c r="A91" s="102"/>
      <c r="B91" s="92" t="s">
        <v>171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870392</v>
      </c>
      <c r="G91" s="85">
        <f t="shared" si="44"/>
        <v>1507155.1840000004</v>
      </c>
      <c r="H91" s="85">
        <f t="shared" si="44"/>
        <v>3529998.974992007</v>
      </c>
      <c r="I91" s="85">
        <f t="shared" si="44"/>
        <v>4839558.509154186</v>
      </c>
      <c r="J91" s="85">
        <f aca="true" t="shared" si="45" ref="J91:O91">J9-J12-J30+J24+J25</f>
        <v>6048676.958400466</v>
      </c>
      <c r="K91" s="85">
        <f t="shared" si="45"/>
        <v>7815751.501393542</v>
      </c>
      <c r="L91" s="85">
        <f t="shared" si="45"/>
        <v>9721473.757471412</v>
      </c>
      <c r="M91" s="85">
        <f t="shared" si="45"/>
        <v>11783303.767698854</v>
      </c>
      <c r="N91" s="85">
        <f t="shared" si="45"/>
        <v>14118760.220593885</v>
      </c>
      <c r="O91" s="85">
        <f t="shared" si="45"/>
        <v>16746127.457242459</v>
      </c>
    </row>
  </sheetData>
  <sheetProtection/>
  <mergeCells count="28">
    <mergeCell ref="C53:D53"/>
    <mergeCell ref="A43:A46"/>
    <mergeCell ref="B69:O69"/>
    <mergeCell ref="A17:A19"/>
    <mergeCell ref="A61:A64"/>
    <mergeCell ref="A81:A82"/>
    <mergeCell ref="B81:B82"/>
    <mergeCell ref="A53:A54"/>
    <mergeCell ref="B53:B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C81:D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:S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00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38.25" customHeight="1">
      <c r="A2" s="99" t="s">
        <v>161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ht="15" customHeight="1"/>
    <row r="4" spans="1:19" s="2" customFormat="1" ht="36.75" customHeight="1">
      <c r="A4" s="130" t="s">
        <v>0</v>
      </c>
      <c r="B4" s="132" t="s">
        <v>1</v>
      </c>
      <c r="C4" s="133"/>
      <c r="D4" s="134"/>
      <c r="E4" s="124" t="s">
        <v>119</v>
      </c>
      <c r="F4" s="126" t="s">
        <v>120</v>
      </c>
      <c r="G4" s="127"/>
      <c r="H4" s="128" t="s">
        <v>122</v>
      </c>
      <c r="I4" s="132" t="s">
        <v>121</v>
      </c>
      <c r="J4" s="133"/>
      <c r="K4" s="133"/>
      <c r="L4" s="133"/>
      <c r="M4" s="133"/>
      <c r="N4" s="133"/>
      <c r="O4" s="133"/>
      <c r="P4" s="133"/>
      <c r="Q4" s="133"/>
      <c r="R4" s="134"/>
      <c r="S4" s="130" t="s">
        <v>125</v>
      </c>
    </row>
    <row r="5" spans="1:19" s="2" customFormat="1" ht="30" customHeight="1">
      <c r="A5" s="131"/>
      <c r="B5" s="135"/>
      <c r="C5" s="136"/>
      <c r="D5" s="137"/>
      <c r="E5" s="125"/>
      <c r="F5" s="13" t="s">
        <v>123</v>
      </c>
      <c r="G5" s="13" t="s">
        <v>124</v>
      </c>
      <c r="H5" s="129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31"/>
    </row>
    <row r="6" spans="1:19" s="12" customFormat="1" ht="12">
      <c r="A6" s="14">
        <v>1</v>
      </c>
      <c r="B6" s="97">
        <v>2</v>
      </c>
      <c r="C6" s="97"/>
      <c r="D6" s="97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98" t="s">
        <v>126</v>
      </c>
      <c r="C7" s="98"/>
      <c r="D7" s="98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457601</v>
      </c>
      <c r="J7" s="17">
        <f t="shared" si="0"/>
        <v>433937</v>
      </c>
      <c r="K7" s="17">
        <f t="shared" si="0"/>
        <v>380046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0</v>
      </c>
    </row>
    <row r="8" spans="1:19" s="5" customFormat="1" ht="21" customHeight="1">
      <c r="A8" s="15" t="s">
        <v>35</v>
      </c>
      <c r="B8" s="117" t="s">
        <v>80</v>
      </c>
      <c r="C8" s="117"/>
      <c r="D8" s="117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457601</v>
      </c>
      <c r="J8" s="17">
        <f t="shared" si="1"/>
        <v>433937</v>
      </c>
      <c r="K8" s="17">
        <f t="shared" si="1"/>
        <v>380046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</row>
    <row r="9" spans="1:19" s="5" customFormat="1" ht="21" customHeight="1">
      <c r="A9" s="15" t="s">
        <v>36</v>
      </c>
      <c r="B9" s="117" t="s">
        <v>81</v>
      </c>
      <c r="C9" s="117"/>
      <c r="D9" s="117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18"/>
      <c r="B10" s="120" t="s">
        <v>82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</row>
    <row r="11" spans="1:19" s="4" customFormat="1" ht="45.75" customHeight="1">
      <c r="A11" s="119"/>
      <c r="B11" s="116" t="s">
        <v>83</v>
      </c>
      <c r="C11" s="123" t="s">
        <v>86</v>
      </c>
      <c r="D11" s="123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734872</v>
      </c>
      <c r="I11" s="17">
        <f t="shared" si="3"/>
        <v>269980</v>
      </c>
      <c r="J11" s="17">
        <f t="shared" si="3"/>
        <v>255836</v>
      </c>
      <c r="K11" s="17">
        <f t="shared" si="3"/>
        <v>209056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734872</v>
      </c>
    </row>
    <row r="12" spans="1:19" s="5" customFormat="1" ht="80.25" customHeight="1">
      <c r="A12" s="119"/>
      <c r="B12" s="116"/>
      <c r="C12" s="117" t="s">
        <v>176</v>
      </c>
      <c r="D12" s="117"/>
      <c r="E12" s="21" t="s">
        <v>175</v>
      </c>
      <c r="F12" s="21">
        <v>2011</v>
      </c>
      <c r="G12" s="21">
        <v>2013</v>
      </c>
      <c r="H12" s="17">
        <v>734872</v>
      </c>
      <c r="I12" s="17">
        <v>269980</v>
      </c>
      <c r="J12" s="17">
        <v>255836</v>
      </c>
      <c r="K12" s="17">
        <v>209056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19"/>
      <c r="B13" s="116"/>
      <c r="C13" s="117" t="s">
        <v>81</v>
      </c>
      <c r="D13" s="117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19"/>
      <c r="B14" s="116" t="s">
        <v>85</v>
      </c>
      <c r="C14" s="123" t="s">
        <v>88</v>
      </c>
      <c r="D14" s="123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19"/>
      <c r="B15" s="116"/>
      <c r="C15" s="117" t="s">
        <v>80</v>
      </c>
      <c r="D15" s="117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19"/>
      <c r="B16" s="116"/>
      <c r="C16" s="117" t="s">
        <v>81</v>
      </c>
      <c r="D16" s="117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19"/>
      <c r="B17" s="116" t="s">
        <v>87</v>
      </c>
      <c r="C17" s="123" t="s">
        <v>130</v>
      </c>
      <c r="D17" s="123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19"/>
      <c r="B18" s="116"/>
      <c r="C18" s="117" t="s">
        <v>80</v>
      </c>
      <c r="D18" s="117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19"/>
      <c r="B19" s="116"/>
      <c r="C19" s="117" t="s">
        <v>81</v>
      </c>
      <c r="D19" s="117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19"/>
      <c r="B20" s="116" t="s">
        <v>89</v>
      </c>
      <c r="C20" s="123" t="s">
        <v>140</v>
      </c>
      <c r="D20" s="123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</row>
    <row r="21" spans="1:19" s="26" customFormat="1" ht="18.75" customHeight="1">
      <c r="A21" s="119"/>
      <c r="B21" s="116"/>
      <c r="C21" s="117" t="s">
        <v>80</v>
      </c>
      <c r="D21" s="117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</row>
    <row r="22" spans="1:19" s="26" customFormat="1" ht="18.75" customHeight="1">
      <c r="A22" s="119"/>
      <c r="B22" s="116"/>
      <c r="C22" s="117" t="s">
        <v>81</v>
      </c>
      <c r="D22" s="117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19"/>
      <c r="B23" s="116"/>
      <c r="C23" s="120" t="s">
        <v>84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</row>
    <row r="24" spans="1:19" ht="50.25" customHeight="1">
      <c r="A24" s="119"/>
      <c r="B24" s="116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0</v>
      </c>
    </row>
    <row r="25" spans="1:19" s="18" customFormat="1" ht="32.25" customHeight="1">
      <c r="A25" s="119"/>
      <c r="B25" s="116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v>0</v>
      </c>
    </row>
    <row r="26" spans="1:19" s="18" customFormat="1" ht="19.5" customHeight="1">
      <c r="A26" s="119"/>
      <c r="B26" s="116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19"/>
      <c r="B27" s="48" t="s">
        <v>90</v>
      </c>
      <c r="C27" s="115" t="s">
        <v>91</v>
      </c>
      <c r="D27" s="115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B4:D5"/>
    <mergeCell ref="B6:D6"/>
    <mergeCell ref="B7:D7"/>
    <mergeCell ref="A2:S2"/>
    <mergeCell ref="A1:S1"/>
    <mergeCell ref="E4:E5"/>
    <mergeCell ref="F4:G4"/>
    <mergeCell ref="H4:H5"/>
    <mergeCell ref="A4:A5"/>
    <mergeCell ref="I4:R4"/>
    <mergeCell ref="S4:S5"/>
    <mergeCell ref="B8:D8"/>
    <mergeCell ref="B9:D9"/>
    <mergeCell ref="C21:D21"/>
    <mergeCell ref="C17:D17"/>
    <mergeCell ref="C18:D18"/>
    <mergeCell ref="C19:D19"/>
    <mergeCell ref="C14:D14"/>
    <mergeCell ref="C15:D15"/>
    <mergeCell ref="C20:D20"/>
    <mergeCell ref="C11:D11"/>
    <mergeCell ref="A10:A27"/>
    <mergeCell ref="B10:S10"/>
    <mergeCell ref="C23:S23"/>
    <mergeCell ref="C22:D22"/>
    <mergeCell ref="C16:D16"/>
    <mergeCell ref="C27:D27"/>
    <mergeCell ref="B11:B13"/>
    <mergeCell ref="B14:B16"/>
    <mergeCell ref="B17:B19"/>
    <mergeCell ref="B20:B26"/>
    <mergeCell ref="C12:D12"/>
    <mergeCell ref="C13:D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O1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7" t="s">
        <v>177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30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1.75" customHeight="1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167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69244119</v>
      </c>
      <c r="G8" s="9">
        <f t="shared" si="0"/>
        <v>65668858.30000001</v>
      </c>
      <c r="H8" s="9">
        <f t="shared" si="0"/>
        <v>69283234.2925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58486581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10757538</v>
      </c>
      <c r="G10" s="34">
        <v>2300000</v>
      </c>
      <c r="H10" s="34">
        <v>2500000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2300000</v>
      </c>
      <c r="H11" s="57">
        <v>2500000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57558354</v>
      </c>
      <c r="G12" s="9">
        <f t="shared" si="1"/>
        <v>60545702.816</v>
      </c>
      <c r="H12" s="9">
        <f t="shared" si="1"/>
        <v>62269735.02500799</v>
      </c>
      <c r="I12" s="9">
        <f t="shared" si="1"/>
        <v>64262437.035958305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v>7280167</v>
      </c>
      <c r="H14" s="34">
        <v>7353469</v>
      </c>
      <c r="I14" s="34">
        <v>7538555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9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9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9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22368410</v>
      </c>
      <c r="G20" s="34">
        <v>24288403</v>
      </c>
      <c r="H20" s="34">
        <v>24851881</v>
      </c>
      <c r="I20" s="34">
        <v>25530659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11685765</v>
      </c>
      <c r="G21" s="9">
        <f t="shared" si="3"/>
        <v>5123155.484000012</v>
      </c>
      <c r="H21" s="9">
        <f t="shared" si="3"/>
        <v>7013499.267492011</v>
      </c>
      <c r="I21" s="9">
        <f t="shared" si="3"/>
        <v>5647058.509154186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928227</v>
      </c>
      <c r="G22" s="62">
        <f t="shared" si="4"/>
        <v>2823155.4840000123</v>
      </c>
      <c r="H22" s="62">
        <f t="shared" si="4"/>
        <v>4513499.267492011</v>
      </c>
      <c r="I22" s="62">
        <f t="shared" si="4"/>
        <v>5647058.509154186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4384533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4384533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16070298</v>
      </c>
      <c r="G27" s="9">
        <f t="shared" si="6"/>
        <v>5123155.484000012</v>
      </c>
      <c r="H27" s="9">
        <f t="shared" si="6"/>
        <v>7013499.267492011</v>
      </c>
      <c r="I27" s="9">
        <f t="shared" si="6"/>
        <v>5647058.509154186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5312760</v>
      </c>
      <c r="G28" s="64">
        <f t="shared" si="7"/>
        <v>2823155.4840000123</v>
      </c>
      <c r="H28" s="64">
        <f t="shared" si="7"/>
        <v>4513499.267492011</v>
      </c>
      <c r="I28" s="64">
        <f t="shared" si="7"/>
        <v>5647058.509154186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O39">D9-D12+D23-D30</f>
        <v>648249</v>
      </c>
      <c r="E39" s="70">
        <f t="shared" si="10"/>
        <v>2325993</v>
      </c>
      <c r="F39" s="71">
        <f t="shared" si="10"/>
        <v>3507760</v>
      </c>
      <c r="G39" s="71">
        <f t="shared" si="10"/>
        <v>1357155.4840000123</v>
      </c>
      <c r="H39" s="71">
        <f t="shared" si="10"/>
        <v>3529999.267492011</v>
      </c>
      <c r="I39" s="71">
        <f t="shared" si="10"/>
        <v>4839558.509154186</v>
      </c>
      <c r="J39" s="71">
        <f t="shared" si="10"/>
        <v>6048676.958400466</v>
      </c>
      <c r="K39" s="71">
        <f t="shared" si="10"/>
        <v>7815751.501393542</v>
      </c>
      <c r="L39" s="71">
        <f t="shared" si="10"/>
        <v>9721473.757471412</v>
      </c>
      <c r="M39" s="71">
        <f t="shared" si="10"/>
        <v>11783303.767698854</v>
      </c>
      <c r="N39" s="71">
        <f t="shared" si="10"/>
        <v>14118760.220593885</v>
      </c>
      <c r="O39" s="71">
        <f t="shared" si="10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11242878</v>
      </c>
      <c r="G40" s="9">
        <f>G27-G29-G38</f>
        <v>653050.4840000123</v>
      </c>
      <c r="H40" s="9">
        <f>H27-H29-H38</f>
        <v>2981999.267492011</v>
      </c>
      <c r="I40" s="9">
        <f>I27-I29-I38</f>
        <v>2391558.5091541857</v>
      </c>
      <c r="J40" s="9">
        <f aca="true" t="shared" si="11" ref="J40:O40">J27-J29-J38</f>
        <v>2600676.9584004655</v>
      </c>
      <c r="K40" s="9">
        <f t="shared" si="11"/>
        <v>4867751.501393542</v>
      </c>
      <c r="L40" s="9">
        <f t="shared" si="11"/>
        <v>8223473.757471412</v>
      </c>
      <c r="M40" s="9">
        <f t="shared" si="11"/>
        <v>9785303.767698854</v>
      </c>
      <c r="N40" s="9">
        <f t="shared" si="11"/>
        <v>12120760.220593885</v>
      </c>
      <c r="O40" s="9">
        <f t="shared" si="11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7821010</v>
      </c>
      <c r="G41" s="9">
        <f>G42+G47</f>
        <v>653050</v>
      </c>
      <c r="H41" s="9">
        <f>H42+H47</f>
        <v>2981999</v>
      </c>
      <c r="I41" s="9">
        <f aca="true" t="shared" si="12" ref="I41:O41">I42+I47</f>
        <v>2391559</v>
      </c>
      <c r="J41" s="9">
        <f t="shared" si="12"/>
        <v>2600677</v>
      </c>
      <c r="K41" s="9">
        <f t="shared" si="12"/>
        <v>4867752</v>
      </c>
      <c r="L41" s="9">
        <f t="shared" si="12"/>
        <v>8223474</v>
      </c>
      <c r="M41" s="9">
        <f t="shared" si="12"/>
        <v>9785304</v>
      </c>
      <c r="N41" s="9">
        <f t="shared" si="12"/>
        <v>12120760</v>
      </c>
      <c r="O41" s="9">
        <f t="shared" si="12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3" ref="J42:O42">J43+J45</f>
        <v>0</v>
      </c>
      <c r="K42" s="72">
        <f t="shared" si="13"/>
        <v>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</row>
    <row r="43" spans="1:15" ht="31.5" customHeight="1">
      <c r="A43" s="110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11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11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5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7821010</v>
      </c>
      <c r="G47" s="57">
        <v>653050</v>
      </c>
      <c r="H47" s="57">
        <v>2981999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2090304</v>
      </c>
      <c r="F50" s="9">
        <f t="shared" si="14"/>
        <v>3421868</v>
      </c>
      <c r="G50" s="9">
        <f t="shared" si="14"/>
        <v>0.4840000122785568</v>
      </c>
      <c r="H50" s="9">
        <f t="shared" si="14"/>
        <v>0.26749201118946075</v>
      </c>
      <c r="I50" s="9">
        <f t="shared" si="14"/>
        <v>-0.49084581434726715</v>
      </c>
      <c r="J50" s="9">
        <f t="shared" si="14"/>
        <v>-0.04159953445196152</v>
      </c>
      <c r="K50" s="9">
        <f t="shared" si="14"/>
        <v>-0.49860645830631256</v>
      </c>
      <c r="L50" s="9">
        <f t="shared" si="14"/>
        <v>-0.24252858757972717</v>
      </c>
      <c r="M50" s="9">
        <f t="shared" si="14"/>
        <v>-0.23230114579200745</v>
      </c>
      <c r="N50" s="9">
        <f t="shared" si="14"/>
        <v>0.2205938845872879</v>
      </c>
      <c r="O50" s="9">
        <f t="shared" si="14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03" t="s">
        <v>72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6" s="52" customFormat="1" ht="24.75" customHeight="1">
      <c r="A53" s="105" t="s">
        <v>0</v>
      </c>
      <c r="B53" s="105" t="s">
        <v>1</v>
      </c>
      <c r="C53" s="105" t="s">
        <v>12</v>
      </c>
      <c r="D53" s="105"/>
      <c r="E53" s="105" t="s">
        <v>158</v>
      </c>
      <c r="F53" s="105" t="s">
        <v>15</v>
      </c>
      <c r="G53" s="105" t="s">
        <v>16</v>
      </c>
      <c r="H53" s="105"/>
      <c r="I53" s="105"/>
      <c r="J53" s="105"/>
      <c r="K53" s="105"/>
      <c r="L53" s="105"/>
      <c r="M53" s="105"/>
      <c r="N53" s="105"/>
      <c r="O53" s="105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 t="shared" si="15"/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13389999.809999999</v>
      </c>
      <c r="J56" s="9">
        <f t="shared" si="15"/>
        <v>9941999.809999999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t="shared" si="15"/>
        <v>0</v>
      </c>
      <c r="F57" s="75">
        <f t="shared" si="15"/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2448000</v>
      </c>
      <c r="J58" s="9">
        <f t="shared" si="16"/>
        <v>3448000</v>
      </c>
      <c r="K58" s="9">
        <f t="shared" si="16"/>
        <v>2948000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t="shared" si="16"/>
        <v>926839</v>
      </c>
      <c r="E59" s="75">
        <f t="shared" si="16"/>
        <v>0</v>
      </c>
      <c r="F59" s="75">
        <f t="shared" si="16"/>
        <v>0</v>
      </c>
      <c r="G59" s="75">
        <f t="shared" si="16"/>
        <v>0</v>
      </c>
      <c r="H59" s="75">
        <f t="shared" si="16"/>
        <v>0</v>
      </c>
      <c r="I59" s="75">
        <f t="shared" si="16"/>
        <v>0</v>
      </c>
      <c r="J59" s="75">
        <f t="shared" si="16"/>
        <v>0</v>
      </c>
      <c r="K59" s="75">
        <f t="shared" si="16"/>
        <v>0</v>
      </c>
      <c r="L59" s="75">
        <f t="shared" si="16"/>
        <v>0</v>
      </c>
      <c r="M59" s="75">
        <f t="shared" si="16"/>
        <v>0</v>
      </c>
      <c r="N59" s="75">
        <f t="shared" si="16"/>
        <v>0</v>
      </c>
      <c r="O59" s="75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2718756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10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11"/>
      <c r="B62" s="65" t="s">
        <v>11</v>
      </c>
      <c r="C62" s="57"/>
      <c r="D62" s="57"/>
      <c r="E62" s="57">
        <v>2718756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11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5"/>
      <c r="B64" s="65" t="s">
        <v>76</v>
      </c>
      <c r="C64" s="57">
        <v>392660</v>
      </c>
      <c r="D64" s="57">
        <v>513950</v>
      </c>
      <c r="E64" s="57"/>
      <c r="F64" s="57">
        <v>543163</v>
      </c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18" ref="C70:H70">C29/C8</f>
        <v>0.09865223507663158</v>
      </c>
      <c r="D70" s="77">
        <f t="shared" si="18"/>
        <v>0.0826559864038533</v>
      </c>
      <c r="E70" s="77">
        <f t="shared" si="18"/>
        <v>0.06103554854547043</v>
      </c>
      <c r="F70" s="77">
        <f t="shared" si="18"/>
        <v>0.06971595667207492</v>
      </c>
      <c r="G70" s="77">
        <f t="shared" si="18"/>
        <v>0.06807039311661063</v>
      </c>
      <c r="H70" s="77">
        <f t="shared" si="18"/>
        <v>0.05818868072728549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19" ref="C71:H71">(C29-C33-C35-C37)/C8</f>
        <v>0.08109375936283388</v>
      </c>
      <c r="D71" s="78">
        <f t="shared" si="19"/>
        <v>0.06680336497241807</v>
      </c>
      <c r="E71" s="78">
        <f t="shared" si="19"/>
        <v>0.06103554854547043</v>
      </c>
      <c r="F71" s="78">
        <f t="shared" si="19"/>
        <v>0.06971595667207492</v>
      </c>
      <c r="G71" s="78">
        <f t="shared" si="19"/>
        <v>0.06807039311661063</v>
      </c>
      <c r="H71" s="78">
        <f t="shared" si="19"/>
        <v>0.05818868072728549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0" ref="C72:H72">C56/C8</f>
        <v>0.47239793315672013</v>
      </c>
      <c r="D72" s="77">
        <f t="shared" si="20"/>
        <v>0.4747195930720528</v>
      </c>
      <c r="E72" s="77">
        <f t="shared" si="20"/>
        <v>0.35016180319522094</v>
      </c>
      <c r="F72" s="77">
        <f t="shared" si="20"/>
        <v>0.3161294435705074</v>
      </c>
      <c r="G72" s="77">
        <f t="shared" si="20"/>
        <v>0.2875944595187213</v>
      </c>
      <c r="H72" s="77">
        <f t="shared" si="20"/>
        <v>0.22859787034674392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1" ref="C73:H73">(C56-C57)/C8</f>
        <v>0.45556308218038616</v>
      </c>
      <c r="D73" s="78">
        <f t="shared" si="21"/>
        <v>0.4747195930720528</v>
      </c>
      <c r="E73" s="78">
        <f t="shared" si="21"/>
        <v>0.35016180319522094</v>
      </c>
      <c r="F73" s="78">
        <f t="shared" si="21"/>
        <v>0.3161294435705074</v>
      </c>
      <c r="G73" s="78">
        <f t="shared" si="21"/>
        <v>0.2875944595187213</v>
      </c>
      <c r="H73" s="78">
        <f t="shared" si="21"/>
        <v>0.22859787034674392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2" ref="C74:O74">(C9+C11-C12-C30)/C8</f>
        <v>-0.04191459927575043</v>
      </c>
      <c r="D74" s="77">
        <f t="shared" si="22"/>
        <v>-0.035757890439425996</v>
      </c>
      <c r="E74" s="77">
        <f t="shared" si="22"/>
        <v>0.037423583631528694</v>
      </c>
      <c r="F74" s="77">
        <f t="shared" si="22"/>
        <v>0.03638101020535766</v>
      </c>
      <c r="G74" s="77">
        <f t="shared" si="22"/>
        <v>0.05569086441693188</v>
      </c>
      <c r="H74" s="77">
        <f t="shared" si="22"/>
        <v>0.08703403253425722</v>
      </c>
      <c r="I74" s="77">
        <f t="shared" si="22"/>
        <v>0.069226053934708</v>
      </c>
      <c r="J74" s="77">
        <f>(J9+J11-J12-J30)/J8</f>
        <v>0.08256412963471799</v>
      </c>
      <c r="K74" s="77">
        <f>(K9+K11-K12-K30)/K8</f>
        <v>0.10168896325037</v>
      </c>
      <c r="L74" s="77">
        <f>(L9+L11-L12-L30)/L8</f>
        <v>0.12041470203105539</v>
      </c>
      <c r="M74" s="77">
        <f>(M9+M11-M12-M30)/M8</f>
        <v>0.1387704597643703</v>
      </c>
      <c r="N74" s="77">
        <f>(N9+N11-N12-N30)/N8</f>
        <v>0.15787446022819906</v>
      </c>
      <c r="O74" s="77">
        <f t="shared" si="22"/>
        <v>0.1775339201756319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3" ref="F75:N75">(C74+D74+E74)/3</f>
        <v>-0.013416302027882578</v>
      </c>
      <c r="G75" s="80">
        <f t="shared" si="23"/>
        <v>0.01268223446582012</v>
      </c>
      <c r="H75" s="77">
        <f t="shared" si="23"/>
        <v>0.043165152751272744</v>
      </c>
      <c r="I75" s="77">
        <f t="shared" si="23"/>
        <v>0.05970196905218225</v>
      </c>
      <c r="J75" s="77">
        <f t="shared" si="23"/>
        <v>0.0706503169619657</v>
      </c>
      <c r="K75" s="77">
        <f t="shared" si="23"/>
        <v>0.07960807203456106</v>
      </c>
      <c r="L75" s="77">
        <f t="shared" si="23"/>
        <v>0.084493048939932</v>
      </c>
      <c r="M75" s="77">
        <f t="shared" si="23"/>
        <v>0.10155593163871446</v>
      </c>
      <c r="N75" s="77">
        <f t="shared" si="23"/>
        <v>0.12029137501526523</v>
      </c>
      <c r="O75" s="77">
        <f>(G74+H74+I74)/3</f>
        <v>0.0706503169619657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24" ref="F76:O76">F29/F8</f>
        <v>0.06971595667207492</v>
      </c>
      <c r="G76" s="77">
        <f t="shared" si="24"/>
        <v>0.06807039311661063</v>
      </c>
      <c r="H76" s="77">
        <f t="shared" si="24"/>
        <v>0.05818868072728549</v>
      </c>
      <c r="I76" s="77">
        <f t="shared" si="24"/>
        <v>0.046567350752791954</v>
      </c>
      <c r="J76" s="77">
        <f t="shared" si="24"/>
        <v>0.05584193975949286</v>
      </c>
      <c r="K76" s="77">
        <f t="shared" si="24"/>
        <v>0.04456189517673616</v>
      </c>
      <c r="L76" s="77">
        <f t="shared" si="24"/>
        <v>0.023187463940731477</v>
      </c>
      <c r="M76" s="77">
        <f t="shared" si="24"/>
        <v>0.02675705309820942</v>
      </c>
      <c r="N76" s="77">
        <f t="shared" si="24"/>
        <v>0.024208797447774332</v>
      </c>
      <c r="O76" s="77">
        <f t="shared" si="24"/>
        <v>0.01665494242224312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25" ref="F77:O77">(F29-F33-F35-F37)/F8</f>
        <v>0.06971595667207492</v>
      </c>
      <c r="G77" s="78">
        <f t="shared" si="25"/>
        <v>0.06807039311661063</v>
      </c>
      <c r="H77" s="78">
        <f t="shared" si="25"/>
        <v>0.05818868072728549</v>
      </c>
      <c r="I77" s="78">
        <f t="shared" si="25"/>
        <v>0.046567350752791954</v>
      </c>
      <c r="J77" s="78">
        <f t="shared" si="25"/>
        <v>0.05584193975949286</v>
      </c>
      <c r="K77" s="78">
        <f t="shared" si="25"/>
        <v>0.04456189517673616</v>
      </c>
      <c r="L77" s="78">
        <f t="shared" si="25"/>
        <v>0.023187463940731477</v>
      </c>
      <c r="M77" s="78">
        <f t="shared" si="25"/>
        <v>0.02675705309820942</v>
      </c>
      <c r="N77" s="78">
        <f t="shared" si="25"/>
        <v>0.024208797447774332</v>
      </c>
      <c r="O77" s="78">
        <f t="shared" si="25"/>
        <v>0.01665494242224312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03" t="s">
        <v>138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71145752</v>
      </c>
      <c r="F84" s="31">
        <f t="shared" si="26"/>
        <v>69244119</v>
      </c>
      <c r="G84" s="31">
        <f t="shared" si="26"/>
        <v>65668858.30000001</v>
      </c>
      <c r="H84" s="31">
        <f t="shared" si="26"/>
        <v>69283234.2925</v>
      </c>
      <c r="I84" s="31">
        <f t="shared" si="26"/>
        <v>69909495.54511249</v>
      </c>
      <c r="J84" s="31">
        <f t="shared" si="26"/>
        <v>73260349.07848182</v>
      </c>
      <c r="K84" s="31">
        <f t="shared" si="26"/>
        <v>76859388.19289815</v>
      </c>
      <c r="L84" s="31">
        <f t="shared" si="26"/>
        <v>80733279.18848488</v>
      </c>
      <c r="M84" s="31">
        <f t="shared" si="26"/>
        <v>84912190.87770328</v>
      </c>
      <c r="N84" s="31">
        <f t="shared" si="26"/>
        <v>89430299.24020626</v>
      </c>
      <c r="O84" s="31">
        <f t="shared" si="26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69178139</v>
      </c>
      <c r="F85" s="31">
        <f t="shared" si="27"/>
        <v>67184364</v>
      </c>
      <c r="G85" s="31">
        <f t="shared" si="27"/>
        <v>62664752.816</v>
      </c>
      <c r="H85" s="31">
        <f t="shared" si="27"/>
        <v>66235234.02500799</v>
      </c>
      <c r="I85" s="31">
        <f t="shared" si="27"/>
        <v>67461496.0359583</v>
      </c>
      <c r="J85" s="31">
        <f t="shared" si="27"/>
        <v>69812349.12008137</v>
      </c>
      <c r="K85" s="31">
        <f t="shared" si="27"/>
        <v>73911388.69150461</v>
      </c>
      <c r="L85" s="31">
        <f t="shared" si="27"/>
        <v>79235279.43101346</v>
      </c>
      <c r="M85" s="31">
        <f t="shared" si="27"/>
        <v>82914191.11000443</v>
      </c>
      <c r="N85" s="31">
        <f t="shared" si="27"/>
        <v>87432299.01961237</v>
      </c>
      <c r="O85" s="31">
        <f t="shared" si="27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28" ref="J86:O86">J16+J34+J42</f>
        <v>156768</v>
      </c>
      <c r="K86" s="31">
        <f t="shared" si="28"/>
        <v>75725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1967613</v>
      </c>
      <c r="F87" s="31">
        <f t="shared" si="29"/>
        <v>2059755</v>
      </c>
      <c r="G87" s="31">
        <f t="shared" si="29"/>
        <v>3004105.4840000123</v>
      </c>
      <c r="H87" s="31">
        <f t="shared" si="29"/>
        <v>3048000.267492011</v>
      </c>
      <c r="I87" s="31">
        <f t="shared" si="29"/>
        <v>2447999.5091541857</v>
      </c>
      <c r="J87" s="31">
        <f t="shared" si="29"/>
        <v>3447999.958400458</v>
      </c>
      <c r="K87" s="31">
        <f t="shared" si="29"/>
        <v>2947999.5013935417</v>
      </c>
      <c r="L87" s="31">
        <f t="shared" si="29"/>
        <v>1497999.7574714124</v>
      </c>
      <c r="M87" s="31">
        <f t="shared" si="29"/>
        <v>1997999.7676988542</v>
      </c>
      <c r="N87" s="31">
        <f t="shared" si="29"/>
        <v>1998000.2205938846</v>
      </c>
      <c r="O87" s="31">
        <f t="shared" si="29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2965111</v>
      </c>
      <c r="F88" s="31">
        <f t="shared" si="30"/>
        <v>4384533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2448000</v>
      </c>
      <c r="J89" s="31">
        <f t="shared" si="31"/>
        <v>3448000</v>
      </c>
      <c r="K89" s="31">
        <f t="shared" si="31"/>
        <v>2948000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01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3421868</v>
      </c>
      <c r="G90" s="71">
        <f>G8-G85+G88-G89</f>
        <v>0.4840000122785568</v>
      </c>
      <c r="H90" s="71">
        <f>H8-H85+H88-H89</f>
        <v>0.26749201118946075</v>
      </c>
      <c r="I90" s="71">
        <f>I8-I85+I88-I89</f>
        <v>-0.49084581434726715</v>
      </c>
      <c r="J90" s="71">
        <f aca="true" t="shared" si="32" ref="J90:O90">J8-J85+J88-J89</f>
        <v>-0.041599541902542114</v>
      </c>
      <c r="K90" s="71">
        <f t="shared" si="32"/>
        <v>-0.49860645830631256</v>
      </c>
      <c r="L90" s="71">
        <f t="shared" si="32"/>
        <v>-0.24252858757972717</v>
      </c>
      <c r="M90" s="71">
        <f t="shared" si="32"/>
        <v>-0.23230114579200745</v>
      </c>
      <c r="N90" s="71">
        <f t="shared" si="32"/>
        <v>0.2205938845872879</v>
      </c>
      <c r="O90" s="71">
        <f t="shared" si="32"/>
        <v>0.4572424590587616</v>
      </c>
    </row>
    <row r="91" spans="1:15" s="35" customFormat="1" ht="58.5" customHeight="1">
      <c r="A91" s="102"/>
      <c r="B91" s="92" t="s">
        <v>171</v>
      </c>
      <c r="C91" s="70">
        <f>C9-C12-C30+C24+C25</f>
        <v>-728525</v>
      </c>
      <c r="D91" s="70">
        <f aca="true" t="shared" si="33" ref="D91:O91">D9-D12-D30+D24+D25</f>
        <v>648249</v>
      </c>
      <c r="E91" s="70">
        <f t="shared" si="33"/>
        <v>2325993</v>
      </c>
      <c r="F91" s="85">
        <f t="shared" si="33"/>
        <v>3507760</v>
      </c>
      <c r="G91" s="85">
        <f t="shared" si="33"/>
        <v>1357155.4840000123</v>
      </c>
      <c r="H91" s="85">
        <f t="shared" si="33"/>
        <v>3529999.267492011</v>
      </c>
      <c r="I91" s="85">
        <f t="shared" si="33"/>
        <v>4839558.509154186</v>
      </c>
      <c r="J91" s="85">
        <f t="shared" si="33"/>
        <v>6048676.958400466</v>
      </c>
      <c r="K91" s="85">
        <f t="shared" si="33"/>
        <v>7815751.501393542</v>
      </c>
      <c r="L91" s="85">
        <f t="shared" si="33"/>
        <v>9721473.757471412</v>
      </c>
      <c r="M91" s="85">
        <f t="shared" si="33"/>
        <v>11783303.767698854</v>
      </c>
      <c r="N91" s="85">
        <f t="shared" si="33"/>
        <v>14118760.220593885</v>
      </c>
      <c r="O91" s="85">
        <f t="shared" si="33"/>
        <v>16746127.457242459</v>
      </c>
    </row>
  </sheetData>
  <sheetProtection/>
  <mergeCells count="28"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1:O1"/>
    <mergeCell ref="A2:O2"/>
    <mergeCell ref="A3:O3"/>
    <mergeCell ref="A5:A6"/>
    <mergeCell ref="B5:B6"/>
    <mergeCell ref="C5:D5"/>
    <mergeCell ref="E5:E6"/>
    <mergeCell ref="F5:F6"/>
    <mergeCell ref="G5:O5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SP1</cp:lastModifiedBy>
  <cp:lastPrinted>2011-06-28T13:07:42Z</cp:lastPrinted>
  <dcterms:created xsi:type="dcterms:W3CDTF">2010-07-28T16:34:46Z</dcterms:created>
  <dcterms:modified xsi:type="dcterms:W3CDTF">2011-07-28T08:55:16Z</dcterms:modified>
  <cp:category/>
  <cp:version/>
  <cp:contentType/>
  <cp:contentStatus/>
</cp:coreProperties>
</file>